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checkCompatibility="1"/>
  <mc:AlternateContent xmlns:mc="http://schemas.openxmlformats.org/markup-compatibility/2006">
    <mc:Choice Requires="x15">
      <x15ac:absPath xmlns:x15ac="http://schemas.microsoft.com/office/spreadsheetml/2010/11/ac" url="D:\Convas\TECSTORAGE\"/>
    </mc:Choice>
  </mc:AlternateContent>
  <bookViews>
    <workbookView xWindow="0" yWindow="0" windowWidth="23040" windowHeight="8232" activeTab="3"/>
  </bookViews>
  <sheets>
    <sheet name="Datos" sheetId="34" r:id="rId1"/>
    <sheet name="tabla de unidades" sheetId="6" r:id="rId2"/>
    <sheet name="Cotizacion " sheetId="9" r:id="rId3"/>
    <sheet name="Imprimir" sheetId="35" r:id="rId4"/>
    <sheet name="Seguro" sheetId="37" r:id="rId5"/>
    <sheet name="CheckList" sheetId="36" r:id="rId6"/>
  </sheets>
  <definedNames>
    <definedName name="_xlnm._FilterDatabase" localSheetId="1" hidden="1">'tabla de unidades'!$A$1:$L$154</definedName>
    <definedName name="SegmentaciónDeDatos_Año">#N/A</definedName>
    <definedName name="SegmentaciónDeDatos_Marca">#N/A</definedName>
    <definedName name="SegmentaciónDeDatos_Modelo">#N/A</definedName>
    <definedName name="SegmentaciónDeDatos_Tipo">#N/A</definedName>
  </definedNames>
  <calcPr calcId="152511"/>
  <pivotCaches>
    <pivotCache cacheId="0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9" l="1"/>
  <c r="B6" i="9" l="1"/>
  <c r="B4" i="9"/>
  <c r="C12" i="35" l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2" i="6" l="1"/>
  <c r="C7" i="35" l="1"/>
  <c r="D12" i="35" l="1"/>
  <c r="B11" i="36" l="1"/>
  <c r="B8" i="36"/>
  <c r="B1" i="36"/>
  <c r="A32" i="9" l="1"/>
  <c r="I43" i="9"/>
  <c r="B21" i="35"/>
  <c r="C11" i="35"/>
  <c r="F61" i="35" s="1"/>
  <c r="C8" i="35"/>
  <c r="B8" i="9"/>
  <c r="B6" i="37" s="1"/>
  <c r="B7" i="9"/>
  <c r="A33" i="9" l="1"/>
  <c r="A34" i="9" s="1"/>
  <c r="C32" i="9"/>
  <c r="B32" i="9"/>
  <c r="B9" i="36"/>
  <c r="E1" i="9"/>
  <c r="B22" i="35"/>
  <c r="C3" i="35"/>
  <c r="B3" i="37" s="1"/>
  <c r="B3" i="36"/>
  <c r="B4" i="37"/>
  <c r="B4" i="36"/>
  <c r="B10" i="36"/>
  <c r="C10" i="35"/>
  <c r="B7" i="37" s="1"/>
  <c r="C5" i="35"/>
  <c r="B5" i="37" s="1"/>
  <c r="B5" i="36"/>
  <c r="C13" i="35"/>
  <c r="B14" i="36"/>
  <c r="B13" i="36"/>
  <c r="C9" i="35"/>
  <c r="B2" i="37"/>
  <c r="B2" i="36"/>
  <c r="B6" i="36"/>
  <c r="B23" i="35" l="1"/>
  <c r="D32" i="9"/>
  <c r="E32" i="9"/>
  <c r="B33" i="9" s="1"/>
  <c r="E23" i="35" s="1"/>
  <c r="C33" i="9"/>
  <c r="D23" i="35" s="1"/>
  <c r="C34" i="9"/>
  <c r="D24" i="35" s="1"/>
  <c r="A35" i="9"/>
  <c r="B24" i="35"/>
  <c r="C21" i="35"/>
  <c r="L31" i="9"/>
  <c r="E22" i="35"/>
  <c r="D22" i="35" l="1"/>
  <c r="E33" i="9"/>
  <c r="B34" i="9" s="1"/>
  <c r="E24" i="35" s="1"/>
  <c r="C22" i="35"/>
  <c r="D33" i="9"/>
  <c r="C35" i="9"/>
  <c r="D25" i="35" s="1"/>
  <c r="A36" i="9"/>
  <c r="B25" i="35"/>
  <c r="F22" i="35" l="1"/>
  <c r="C23" i="35"/>
  <c r="F23" i="35" s="1"/>
  <c r="D34" i="9"/>
  <c r="E34" i="9"/>
  <c r="B35" i="9" s="1"/>
  <c r="E25" i="35" s="1"/>
  <c r="C36" i="9"/>
  <c r="D26" i="35" s="1"/>
  <c r="A37" i="9"/>
  <c r="B26" i="35"/>
  <c r="C24" i="35" l="1"/>
  <c r="F24" i="35" s="1"/>
  <c r="E35" i="9"/>
  <c r="B36" i="9" s="1"/>
  <c r="E26" i="35" s="1"/>
  <c r="D35" i="9"/>
  <c r="C37" i="9"/>
  <c r="D27" i="35" s="1"/>
  <c r="A38" i="9"/>
  <c r="B27" i="35"/>
  <c r="E36" i="9" l="1"/>
  <c r="B37" i="9" s="1"/>
  <c r="C25" i="35"/>
  <c r="F25" i="35" s="1"/>
  <c r="D36" i="9"/>
  <c r="C38" i="9"/>
  <c r="D28" i="35" s="1"/>
  <c r="A39" i="9"/>
  <c r="B28" i="35"/>
  <c r="C26" i="35" l="1"/>
  <c r="F26" i="35" s="1"/>
  <c r="E37" i="9"/>
  <c r="B38" i="9" s="1"/>
  <c r="E28" i="35" s="1"/>
  <c r="E27" i="35"/>
  <c r="D37" i="9"/>
  <c r="A40" i="9"/>
  <c r="C39" i="9"/>
  <c r="D29" i="35" s="1"/>
  <c r="B29" i="35"/>
  <c r="E38" i="9" l="1"/>
  <c r="B39" i="9" s="1"/>
  <c r="E29" i="35" s="1"/>
  <c r="D38" i="9"/>
  <c r="C27" i="35"/>
  <c r="F27" i="35" s="1"/>
  <c r="A41" i="9"/>
  <c r="C40" i="9"/>
  <c r="D30" i="35" s="1"/>
  <c r="B30" i="35"/>
  <c r="C28" i="35" l="1"/>
  <c r="F28" i="35" s="1"/>
  <c r="D39" i="9"/>
  <c r="E39" i="9"/>
  <c r="B40" i="9" s="1"/>
  <c r="E30" i="35" s="1"/>
  <c r="C41" i="9"/>
  <c r="D31" i="35" s="1"/>
  <c r="A42" i="9"/>
  <c r="B31" i="35"/>
  <c r="E40" i="9" l="1"/>
  <c r="B41" i="9" s="1"/>
  <c r="C29" i="35"/>
  <c r="F29" i="35" s="1"/>
  <c r="D40" i="9"/>
  <c r="C42" i="9"/>
  <c r="D32" i="35" s="1"/>
  <c r="A43" i="9"/>
  <c r="B32" i="35"/>
  <c r="E41" i="9" l="1"/>
  <c r="B42" i="9" s="1"/>
  <c r="E32" i="35" s="1"/>
  <c r="C30" i="35"/>
  <c r="F30" i="35" s="1"/>
  <c r="E31" i="35"/>
  <c r="D41" i="9"/>
  <c r="C43" i="9"/>
  <c r="D33" i="35" s="1"/>
  <c r="A44" i="9"/>
  <c r="B33" i="35"/>
  <c r="D42" i="9" l="1"/>
  <c r="E42" i="9"/>
  <c r="B43" i="9" s="1"/>
  <c r="C31" i="35"/>
  <c r="F31" i="35" s="1"/>
  <c r="C44" i="9"/>
  <c r="D34" i="35" s="1"/>
  <c r="A45" i="9"/>
  <c r="B34" i="35"/>
  <c r="C32" i="35" l="1"/>
  <c r="F32" i="35" s="1"/>
  <c r="E43" i="9"/>
  <c r="B44" i="9" s="1"/>
  <c r="E34" i="35" s="1"/>
  <c r="E33" i="35"/>
  <c r="D43" i="9"/>
  <c r="C45" i="9"/>
  <c r="D35" i="35" s="1"/>
  <c r="A46" i="9"/>
  <c r="B35" i="35"/>
  <c r="E44" i="9" l="1"/>
  <c r="B45" i="9" s="1"/>
  <c r="E35" i="35" s="1"/>
  <c r="C33" i="35"/>
  <c r="F33" i="35" s="1"/>
  <c r="D44" i="9"/>
  <c r="C46" i="9"/>
  <c r="D36" i="35" s="1"/>
  <c r="A47" i="9"/>
  <c r="B36" i="35"/>
  <c r="C34" i="35" l="1"/>
  <c r="F34" i="35" s="1"/>
  <c r="E45" i="9"/>
  <c r="B46" i="9" s="1"/>
  <c r="E36" i="35" s="1"/>
  <c r="D45" i="9"/>
  <c r="A48" i="9"/>
  <c r="C47" i="9"/>
  <c r="D37" i="35" s="1"/>
  <c r="B37" i="35"/>
  <c r="E46" i="9" l="1"/>
  <c r="B47" i="9" s="1"/>
  <c r="D46" i="9"/>
  <c r="C35" i="35"/>
  <c r="F35" i="35" s="1"/>
  <c r="A49" i="9"/>
  <c r="C48" i="9"/>
  <c r="D38" i="35" s="1"/>
  <c r="B38" i="35"/>
  <c r="E47" i="9" l="1"/>
  <c r="B48" i="9" s="1"/>
  <c r="C36" i="35"/>
  <c r="F36" i="35" s="1"/>
  <c r="E37" i="35"/>
  <c r="D47" i="9"/>
  <c r="C49" i="9"/>
  <c r="D39" i="35" s="1"/>
  <c r="A50" i="9"/>
  <c r="B39" i="35"/>
  <c r="C37" i="35" l="1"/>
  <c r="F37" i="35" s="1"/>
  <c r="E48" i="9"/>
  <c r="B49" i="9" s="1"/>
  <c r="D49" i="9" s="1"/>
  <c r="E38" i="35"/>
  <c r="D48" i="9"/>
  <c r="C50" i="9"/>
  <c r="D40" i="35" s="1"/>
  <c r="A51" i="9"/>
  <c r="B40" i="35"/>
  <c r="E49" i="9" l="1"/>
  <c r="B50" i="9" s="1"/>
  <c r="D50" i="9" s="1"/>
  <c r="C38" i="35"/>
  <c r="F38" i="35" s="1"/>
  <c r="E39" i="35"/>
  <c r="C51" i="9"/>
  <c r="D41" i="35" s="1"/>
  <c r="A52" i="9"/>
  <c r="B41" i="35"/>
  <c r="E50" i="9" l="1"/>
  <c r="B51" i="9" s="1"/>
  <c r="E41" i="35" s="1"/>
  <c r="E40" i="35"/>
  <c r="C39" i="35"/>
  <c r="F39" i="35" s="1"/>
  <c r="C52" i="9"/>
  <c r="D42" i="35" s="1"/>
  <c r="A53" i="9"/>
  <c r="B42" i="35"/>
  <c r="C40" i="35" l="1"/>
  <c r="F40" i="35" s="1"/>
  <c r="D51" i="9"/>
  <c r="E51" i="9"/>
  <c r="B52" i="9" s="1"/>
  <c r="C53" i="9"/>
  <c r="D43" i="35" s="1"/>
  <c r="A54" i="9"/>
  <c r="B43" i="35"/>
  <c r="E52" i="9" l="1"/>
  <c r="B53" i="9" s="1"/>
  <c r="E43" i="35" s="1"/>
  <c r="C41" i="35"/>
  <c r="F41" i="35" s="1"/>
  <c r="C54" i="9"/>
  <c r="D44" i="35" s="1"/>
  <c r="A55" i="9"/>
  <c r="B44" i="35"/>
  <c r="E42" i="35"/>
  <c r="D52" i="9"/>
  <c r="D53" i="9" l="1"/>
  <c r="C42" i="35"/>
  <c r="F42" i="35" s="1"/>
  <c r="E53" i="9"/>
  <c r="B54" i="9" s="1"/>
  <c r="E44" i="35" s="1"/>
  <c r="A56" i="9"/>
  <c r="C55" i="9"/>
  <c r="D45" i="35" s="1"/>
  <c r="B45" i="35"/>
  <c r="C43" i="35" l="1"/>
  <c r="F43" i="35" s="1"/>
  <c r="E54" i="9"/>
  <c r="B55" i="9" s="1"/>
  <c r="E45" i="35" s="1"/>
  <c r="D54" i="9"/>
  <c r="A57" i="9"/>
  <c r="C56" i="9"/>
  <c r="E55" i="9" l="1"/>
  <c r="B56" i="9" s="1"/>
  <c r="D55" i="9"/>
  <c r="C44" i="35"/>
  <c r="F44" i="35" s="1"/>
  <c r="C57" i="9"/>
  <c r="A58" i="9"/>
  <c r="C45" i="35" l="1"/>
  <c r="F45" i="35" s="1"/>
  <c r="D56" i="9"/>
  <c r="E56" i="9"/>
  <c r="B57" i="9" s="1"/>
  <c r="C58" i="9"/>
  <c r="A59" i="9"/>
  <c r="E57" i="9" l="1"/>
  <c r="B58" i="9" s="1"/>
  <c r="C59" i="9"/>
  <c r="A60" i="9"/>
  <c r="D57" i="9"/>
  <c r="E58" i="9" l="1"/>
  <c r="B59" i="9" s="1"/>
  <c r="D59" i="9" s="1"/>
  <c r="D58" i="9"/>
  <c r="C60" i="9"/>
  <c r="A61" i="9"/>
  <c r="E59" i="9" l="1"/>
  <c r="B60" i="9" s="1"/>
  <c r="C61" i="9"/>
  <c r="A62" i="9"/>
  <c r="E60" i="9" l="1"/>
  <c r="B61" i="9" s="1"/>
  <c r="D61" i="9" s="1"/>
  <c r="D60" i="9"/>
  <c r="C62" i="9"/>
  <c r="A63" i="9"/>
  <c r="E61" i="9" l="1"/>
  <c r="B62" i="9" s="1"/>
  <c r="A64" i="9"/>
  <c r="C63" i="9"/>
  <c r="E62" i="9" l="1"/>
  <c r="B63" i="9" s="1"/>
  <c r="D62" i="9"/>
  <c r="A65" i="9"/>
  <c r="C64" i="9"/>
  <c r="E63" i="9" l="1"/>
  <c r="B64" i="9" s="1"/>
  <c r="D63" i="9"/>
  <c r="C65" i="9"/>
  <c r="A66" i="9"/>
  <c r="E64" i="9" l="1"/>
  <c r="B65" i="9" s="1"/>
  <c r="D64" i="9"/>
  <c r="C66" i="9"/>
  <c r="A67" i="9"/>
  <c r="I67" i="9" l="1"/>
  <c r="E65" i="9"/>
  <c r="B66" i="9" s="1"/>
  <c r="D66" i="9" s="1"/>
  <c r="D65" i="9"/>
  <c r="C67" i="9"/>
  <c r="A68" i="9"/>
  <c r="E66" i="9" l="1"/>
  <c r="B67" i="9" s="1"/>
  <c r="C68" i="9"/>
  <c r="A69" i="9"/>
  <c r="E67" i="9" l="1"/>
  <c r="B68" i="9" s="1"/>
  <c r="D67" i="9"/>
  <c r="C69" i="9"/>
  <c r="A70" i="9"/>
  <c r="E68" i="9" l="1"/>
  <c r="B69" i="9" s="1"/>
  <c r="D68" i="9"/>
  <c r="C70" i="9"/>
  <c r="A71" i="9"/>
  <c r="D69" i="9" l="1"/>
  <c r="E69" i="9"/>
  <c r="B70" i="9" s="1"/>
  <c r="A72" i="9"/>
  <c r="C71" i="9"/>
  <c r="E70" i="9" l="1"/>
  <c r="B71" i="9" s="1"/>
  <c r="A73" i="9"/>
  <c r="C72" i="9"/>
  <c r="D70" i="9"/>
  <c r="D71" i="9" l="1"/>
  <c r="E71" i="9"/>
  <c r="B72" i="9" s="1"/>
  <c r="C73" i="9"/>
  <c r="A74" i="9"/>
  <c r="E72" i="9" l="1"/>
  <c r="B73" i="9" s="1"/>
  <c r="D72" i="9"/>
  <c r="C74" i="9"/>
  <c r="A75" i="9"/>
  <c r="E73" i="9" l="1"/>
  <c r="B74" i="9" s="1"/>
  <c r="D73" i="9"/>
  <c r="C75" i="9"/>
  <c r="A76" i="9"/>
  <c r="E74" i="9" l="1"/>
  <c r="B75" i="9" s="1"/>
  <c r="D74" i="9"/>
  <c r="C76" i="9"/>
  <c r="A77" i="9"/>
  <c r="E75" i="9" l="1"/>
  <c r="B76" i="9" s="1"/>
  <c r="D75" i="9"/>
  <c r="C77" i="9"/>
  <c r="A78" i="9"/>
  <c r="E76" i="9" l="1"/>
  <c r="B77" i="9" s="1"/>
  <c r="D77" i="9" s="1"/>
  <c r="D76" i="9"/>
  <c r="C78" i="9"/>
  <c r="A79" i="9"/>
  <c r="I79" i="9" l="1"/>
  <c r="E77" i="9"/>
  <c r="B78" i="9" s="1"/>
  <c r="D78" i="9" s="1"/>
  <c r="I55" i="9"/>
  <c r="A80" i="9"/>
  <c r="C79" i="9"/>
  <c r="E78" i="9" l="1"/>
  <c r="B79" i="9" s="1"/>
  <c r="A81" i="9"/>
  <c r="C80" i="9"/>
  <c r="E79" i="9" l="1"/>
  <c r="B80" i="9" s="1"/>
  <c r="D80" i="9" s="1"/>
  <c r="C81" i="9"/>
  <c r="A82" i="9"/>
  <c r="D79" i="9"/>
  <c r="E80" i="9" l="1"/>
  <c r="B81" i="9" s="1"/>
  <c r="C82" i="9"/>
  <c r="A83" i="9"/>
  <c r="E81" i="9" l="1"/>
  <c r="B82" i="9" s="1"/>
  <c r="D82" i="9" s="1"/>
  <c r="D81" i="9"/>
  <c r="C83" i="9"/>
  <c r="A84" i="9"/>
  <c r="E82" i="9" l="1"/>
  <c r="B83" i="9" s="1"/>
  <c r="C84" i="9"/>
  <c r="A85" i="9"/>
  <c r="E83" i="9" l="1"/>
  <c r="B84" i="9" s="1"/>
  <c r="D83" i="9"/>
  <c r="C85" i="9"/>
  <c r="A86" i="9"/>
  <c r="E84" i="9" l="1"/>
  <c r="B85" i="9" s="1"/>
  <c r="D84" i="9"/>
  <c r="C86" i="9"/>
  <c r="A87" i="9"/>
  <c r="E85" i="9" l="1"/>
  <c r="B86" i="9" s="1"/>
  <c r="D85" i="9"/>
  <c r="A88" i="9"/>
  <c r="C87" i="9"/>
  <c r="D86" i="9" l="1"/>
  <c r="E86" i="9"/>
  <c r="B87" i="9" s="1"/>
  <c r="A89" i="9"/>
  <c r="C88" i="9"/>
  <c r="E87" i="9" l="1"/>
  <c r="B88" i="9" s="1"/>
  <c r="D87" i="9"/>
  <c r="C89" i="9"/>
  <c r="A90" i="9"/>
  <c r="D88" i="9" l="1"/>
  <c r="E88" i="9"/>
  <c r="B89" i="9" s="1"/>
  <c r="C90" i="9"/>
  <c r="A91" i="9"/>
  <c r="E89" i="9" l="1"/>
  <c r="B90" i="9" s="1"/>
  <c r="D90" i="9" s="1"/>
  <c r="D89" i="9"/>
  <c r="C91" i="9"/>
  <c r="E90" i="9" l="1"/>
  <c r="E91" i="9" l="1"/>
  <c r="B91" i="9"/>
  <c r="D91" i="9" l="1"/>
  <c r="F68" i="9" l="1"/>
  <c r="F71" i="9"/>
  <c r="F70" i="9"/>
  <c r="F69" i="9"/>
  <c r="F72" i="9"/>
  <c r="F73" i="9"/>
  <c r="F76" i="9"/>
  <c r="F74" i="9"/>
  <c r="F75" i="9"/>
  <c r="F77" i="9"/>
  <c r="F78" i="9"/>
  <c r="F80" i="9"/>
  <c r="F81" i="9"/>
  <c r="F82" i="9"/>
  <c r="F84" i="9"/>
  <c r="F79" i="9"/>
  <c r="F83" i="9"/>
  <c r="F85" i="9"/>
  <c r="F86" i="9"/>
  <c r="F89" i="9"/>
  <c r="F91" i="9"/>
  <c r="F87" i="9"/>
  <c r="F90" i="9"/>
  <c r="F88" i="9"/>
  <c r="F33" i="9"/>
  <c r="G23" i="35" s="1"/>
  <c r="F34" i="9"/>
  <c r="G24" i="35" s="1"/>
  <c r="F32" i="9"/>
  <c r="F35" i="9"/>
  <c r="G25" i="35" s="1"/>
  <c r="F36" i="9"/>
  <c r="G26" i="35" s="1"/>
  <c r="F37" i="9"/>
  <c r="G27" i="35" s="1"/>
  <c r="F39" i="9"/>
  <c r="G29" i="35" s="1"/>
  <c r="F38" i="9"/>
  <c r="G28" i="35" s="1"/>
  <c r="F40" i="9"/>
  <c r="G30" i="35" s="1"/>
  <c r="F41" i="9"/>
  <c r="G31" i="35" s="1"/>
  <c r="F44" i="9"/>
  <c r="G34" i="35" s="1"/>
  <c r="F42" i="9"/>
  <c r="G32" i="35" s="1"/>
  <c r="F43" i="9"/>
  <c r="G33" i="35" s="1"/>
  <c r="F45" i="9"/>
  <c r="G35" i="35" s="1"/>
  <c r="F47" i="9"/>
  <c r="G37" i="35" s="1"/>
  <c r="F46" i="9"/>
  <c r="G36" i="35" s="1"/>
  <c r="F48" i="9"/>
  <c r="G38" i="35" s="1"/>
  <c r="F50" i="9"/>
  <c r="G40" i="35" s="1"/>
  <c r="F49" i="9"/>
  <c r="G39" i="35" s="1"/>
  <c r="F54" i="9"/>
  <c r="G44" i="35" s="1"/>
  <c r="F51" i="9"/>
  <c r="G41" i="35" s="1"/>
  <c r="F53" i="9"/>
  <c r="G43" i="35" s="1"/>
  <c r="F52" i="9"/>
  <c r="G42" i="35" s="1"/>
  <c r="F55" i="9"/>
  <c r="G45" i="35" s="1"/>
  <c r="F56" i="9"/>
  <c r="F57" i="9"/>
  <c r="F59" i="9"/>
  <c r="F58" i="9"/>
  <c r="F60" i="9"/>
  <c r="F61" i="9"/>
  <c r="F64" i="9"/>
  <c r="F62" i="9"/>
  <c r="F63" i="9"/>
  <c r="F65" i="9"/>
  <c r="F66" i="9"/>
  <c r="F67" i="9"/>
  <c r="J37" i="9"/>
  <c r="L37" i="9" s="1"/>
  <c r="M37" i="9" s="1"/>
  <c r="J53" i="9"/>
  <c r="L53" i="9" s="1"/>
  <c r="M53" i="9" s="1"/>
  <c r="J45" i="9"/>
  <c r="L45" i="9" s="1"/>
  <c r="M45" i="9" s="1"/>
  <c r="J41" i="9"/>
  <c r="L41" i="9" s="1"/>
  <c r="M41" i="9" s="1"/>
  <c r="J34" i="9"/>
  <c r="L34" i="9" s="1"/>
  <c r="M34" i="9" s="1"/>
  <c r="J71" i="9"/>
  <c r="L71" i="9" s="1"/>
  <c r="M71" i="9" s="1"/>
  <c r="J65" i="9"/>
  <c r="L65" i="9" s="1"/>
  <c r="M65" i="9" s="1"/>
  <c r="J66" i="9"/>
  <c r="L66" i="9" s="1"/>
  <c r="M66" i="9" s="1"/>
  <c r="J81" i="9"/>
  <c r="L81" i="9" s="1"/>
  <c r="M81" i="9" s="1"/>
  <c r="J73" i="9"/>
  <c r="L73" i="9" s="1"/>
  <c r="M73" i="9" s="1"/>
  <c r="J61" i="9"/>
  <c r="L61" i="9" s="1"/>
  <c r="M61" i="9" s="1"/>
  <c r="J82" i="9" l="1"/>
  <c r="L82" i="9" s="1"/>
  <c r="M82" i="9" s="1"/>
  <c r="J85" i="9"/>
  <c r="L85" i="9" s="1"/>
  <c r="M85" i="9" s="1"/>
  <c r="J77" i="9"/>
  <c r="L77" i="9" s="1"/>
  <c r="M77" i="9" s="1"/>
  <c r="G50" i="9"/>
  <c r="H40" i="35" s="1"/>
  <c r="J78" i="9"/>
  <c r="L78" i="9" s="1"/>
  <c r="M78" i="9" s="1"/>
  <c r="G22" i="35"/>
  <c r="B25" i="9"/>
  <c r="J86" i="9"/>
  <c r="L86" i="9" s="1"/>
  <c r="M86" i="9" s="1"/>
  <c r="J47" i="9"/>
  <c r="L47" i="9" s="1"/>
  <c r="M47" i="9" s="1"/>
  <c r="J39" i="9"/>
  <c r="L39" i="9" s="1"/>
  <c r="M39" i="9" s="1"/>
  <c r="J70" i="9"/>
  <c r="L70" i="9" s="1"/>
  <c r="M70" i="9" s="1"/>
  <c r="J69" i="9"/>
  <c r="L69" i="9" s="1"/>
  <c r="M69" i="9" s="1"/>
  <c r="J43" i="9"/>
  <c r="L43" i="9" s="1"/>
  <c r="M43" i="9" s="1"/>
  <c r="J75" i="9"/>
  <c r="L75" i="9" s="1"/>
  <c r="M75" i="9" s="1"/>
  <c r="J79" i="9"/>
  <c r="L79" i="9" s="1"/>
  <c r="M79" i="9" s="1"/>
  <c r="J51" i="9"/>
  <c r="L51" i="9" s="1"/>
  <c r="M51" i="9" s="1"/>
  <c r="J89" i="9"/>
  <c r="L89" i="9" s="1"/>
  <c r="M89" i="9" s="1"/>
  <c r="J35" i="9"/>
  <c r="L35" i="9" s="1"/>
  <c r="M35" i="9" s="1"/>
  <c r="J60" i="9"/>
  <c r="L60" i="9" s="1"/>
  <c r="M60" i="9" s="1"/>
  <c r="J83" i="9"/>
  <c r="L83" i="9" s="1"/>
  <c r="M83" i="9" s="1"/>
  <c r="J56" i="9"/>
  <c r="L56" i="9" s="1"/>
  <c r="M56" i="9" s="1"/>
  <c r="G91" i="9"/>
  <c r="H91" i="9" s="1"/>
  <c r="J72" i="9"/>
  <c r="L72" i="9" s="1"/>
  <c r="M72" i="9" s="1"/>
  <c r="J68" i="9"/>
  <c r="L68" i="9" s="1"/>
  <c r="M68" i="9" s="1"/>
  <c r="J48" i="9"/>
  <c r="L48" i="9" s="1"/>
  <c r="M48" i="9" s="1"/>
  <c r="J40" i="9"/>
  <c r="L40" i="9" s="1"/>
  <c r="M40" i="9" s="1"/>
  <c r="J63" i="9"/>
  <c r="L63" i="9" s="1"/>
  <c r="M63" i="9" s="1"/>
  <c r="G36" i="9"/>
  <c r="H26" i="35" s="1"/>
  <c r="K33" i="9"/>
  <c r="J57" i="9"/>
  <c r="L57" i="9" s="1"/>
  <c r="M57" i="9" s="1"/>
  <c r="J62" i="9"/>
  <c r="L62" i="9" s="1"/>
  <c r="M62" i="9" s="1"/>
  <c r="J54" i="9"/>
  <c r="L54" i="9" s="1"/>
  <c r="M54" i="9" s="1"/>
  <c r="J55" i="9"/>
  <c r="L55" i="9" s="1"/>
  <c r="M55" i="9" s="1"/>
  <c r="J76" i="9"/>
  <c r="L76" i="9" s="1"/>
  <c r="M76" i="9" s="1"/>
  <c r="J38" i="9"/>
  <c r="L38" i="9" s="1"/>
  <c r="M38" i="9" s="1"/>
  <c r="J64" i="9"/>
  <c r="L64" i="9" s="1"/>
  <c r="M64" i="9" s="1"/>
  <c r="J67" i="9"/>
  <c r="L67" i="9" s="1"/>
  <c r="M67" i="9" s="1"/>
  <c r="J74" i="9"/>
  <c r="L74" i="9" s="1"/>
  <c r="M74" i="9" s="1"/>
  <c r="J32" i="9"/>
  <c r="L32" i="9" s="1"/>
  <c r="M32" i="9" s="1"/>
  <c r="J58" i="9"/>
  <c r="L58" i="9" s="1"/>
  <c r="M58" i="9" s="1"/>
  <c r="J90" i="9"/>
  <c r="L90" i="9" s="1"/>
  <c r="M90" i="9" s="1"/>
  <c r="J88" i="9"/>
  <c r="L88" i="9" s="1"/>
  <c r="M88" i="9" s="1"/>
  <c r="J84" i="9"/>
  <c r="L84" i="9" s="1"/>
  <c r="M84" i="9" s="1"/>
  <c r="J42" i="9"/>
  <c r="L42" i="9" s="1"/>
  <c r="M42" i="9" s="1"/>
  <c r="J44" i="9"/>
  <c r="L44" i="9" s="1"/>
  <c r="M44" i="9" s="1"/>
  <c r="J49" i="9"/>
  <c r="L49" i="9" s="1"/>
  <c r="M49" i="9" s="1"/>
  <c r="J46" i="9"/>
  <c r="L46" i="9" s="1"/>
  <c r="M46" i="9" s="1"/>
  <c r="J59" i="9"/>
  <c r="L59" i="9" s="1"/>
  <c r="M59" i="9" s="1"/>
  <c r="J33" i="9"/>
  <c r="L33" i="9" s="1"/>
  <c r="M33" i="9" s="1"/>
  <c r="J80" i="9"/>
  <c r="L80" i="9" s="1"/>
  <c r="M80" i="9" s="1"/>
  <c r="K65" i="9"/>
  <c r="G66" i="9"/>
  <c r="G53" i="9"/>
  <c r="H53" i="9" s="1"/>
  <c r="I43" i="35" s="1"/>
  <c r="G80" i="9"/>
  <c r="H80" i="9" s="1"/>
  <c r="G65" i="9"/>
  <c r="G84" i="9"/>
  <c r="G58" i="9"/>
  <c r="K39" i="9"/>
  <c r="K45" i="9"/>
  <c r="G73" i="9"/>
  <c r="G83" i="9"/>
  <c r="G39" i="9"/>
  <c r="H29" i="35" s="1"/>
  <c r="K77" i="9"/>
  <c r="G54" i="9"/>
  <c r="H54" i="9" s="1"/>
  <c r="I44" i="35" s="1"/>
  <c r="G82" i="9"/>
  <c r="H82" i="9" s="1"/>
  <c r="G48" i="9"/>
  <c r="H48" i="9" s="1"/>
  <c r="I38" i="35" s="1"/>
  <c r="G77" i="9"/>
  <c r="H77" i="9" s="1"/>
  <c r="G43" i="9"/>
  <c r="H33" i="35" s="1"/>
  <c r="G79" i="9"/>
  <c r="K82" i="9"/>
  <c r="K37" i="9"/>
  <c r="K70" i="9"/>
  <c r="K66" i="9"/>
  <c r="G35" i="9"/>
  <c r="H35" i="9" s="1"/>
  <c r="I25" i="35" s="1"/>
  <c r="G72" i="9"/>
  <c r="H72" i="9" s="1"/>
  <c r="G78" i="9"/>
  <c r="G46" i="9"/>
  <c r="H46" i="9" s="1"/>
  <c r="I36" i="35" s="1"/>
  <c r="K53" i="9"/>
  <c r="G33" i="9"/>
  <c r="H33" i="9" s="1"/>
  <c r="I23" i="35" s="1"/>
  <c r="G70" i="9"/>
  <c r="K56" i="9"/>
  <c r="G55" i="9"/>
  <c r="H45" i="35" s="1"/>
  <c r="K61" i="9"/>
  <c r="G64" i="9"/>
  <c r="K81" i="9"/>
  <c r="G90" i="9"/>
  <c r="G40" i="9"/>
  <c r="H40" i="9" s="1"/>
  <c r="I30" i="35" s="1"/>
  <c r="G59" i="9"/>
  <c r="G74" i="9"/>
  <c r="G61" i="9"/>
  <c r="K35" i="9"/>
  <c r="K41" i="9"/>
  <c r="K78" i="9"/>
  <c r="K40" i="9"/>
  <c r="G41" i="9"/>
  <c r="H41" i="9" s="1"/>
  <c r="I31" i="35" s="1"/>
  <c r="G56" i="9"/>
  <c r="G81" i="9"/>
  <c r="G62" i="9"/>
  <c r="K85" i="9"/>
  <c r="K89" i="9"/>
  <c r="G89" i="9"/>
  <c r="G85" i="9"/>
  <c r="J36" i="9"/>
  <c r="L36" i="9" s="1"/>
  <c r="M36" i="9" s="1"/>
  <c r="K36" i="9"/>
  <c r="G88" i="9"/>
  <c r="H88" i="9" s="1"/>
  <c r="G49" i="9"/>
  <c r="H49" i="9" s="1"/>
  <c r="I39" i="35" s="1"/>
  <c r="K42" i="9"/>
  <c r="K73" i="9"/>
  <c r="G51" i="9"/>
  <c r="H41" i="35" s="1"/>
  <c r="K34" i="9"/>
  <c r="G42" i="9"/>
  <c r="H42" i="9" s="1"/>
  <c r="I32" i="35" s="1"/>
  <c r="G45" i="9"/>
  <c r="H45" i="9" s="1"/>
  <c r="I35" i="35" s="1"/>
  <c r="G38" i="9"/>
  <c r="H38" i="9" s="1"/>
  <c r="I28" i="35" s="1"/>
  <c r="G76" i="9"/>
  <c r="H76" i="9" s="1"/>
  <c r="G37" i="9"/>
  <c r="H37" i="9" s="1"/>
  <c r="I27" i="35" s="1"/>
  <c r="G47" i="9"/>
  <c r="H37" i="35" s="1"/>
  <c r="G69" i="9"/>
  <c r="H69" i="9" s="1"/>
  <c r="G57" i="9"/>
  <c r="H57" i="9" s="1"/>
  <c r="K75" i="9"/>
  <c r="G32" i="9"/>
  <c r="H32" i="9" s="1"/>
  <c r="I22" i="35" s="1"/>
  <c r="G67" i="9"/>
  <c r="G71" i="9"/>
  <c r="G68" i="9"/>
  <c r="K38" i="9"/>
  <c r="G60" i="9"/>
  <c r="H60" i="9" s="1"/>
  <c r="G75" i="9"/>
  <c r="H75" i="9" s="1"/>
  <c r="K71" i="9"/>
  <c r="G44" i="9"/>
  <c r="H34" i="35" s="1"/>
  <c r="K32" i="9"/>
  <c r="G34" i="9"/>
  <c r="H24" i="35" s="1"/>
  <c r="H50" i="9"/>
  <c r="I40" i="35" s="1"/>
  <c r="G86" i="9"/>
  <c r="J50" i="9"/>
  <c r="L50" i="9" s="1"/>
  <c r="M50" i="9" s="1"/>
  <c r="G63" i="9"/>
  <c r="J52" i="9"/>
  <c r="G52" i="9"/>
  <c r="J87" i="9"/>
  <c r="L87" i="9" s="1"/>
  <c r="M87" i="9" s="1"/>
  <c r="G87" i="9"/>
  <c r="J91" i="9"/>
  <c r="L91" i="9" s="1"/>
  <c r="M91" i="9" s="1"/>
  <c r="K86" i="9" l="1"/>
  <c r="K51" i="9"/>
  <c r="K47" i="9"/>
  <c r="K55" i="9"/>
  <c r="K90" i="9"/>
  <c r="K83" i="9"/>
  <c r="K48" i="9"/>
  <c r="K44" i="9"/>
  <c r="K43" i="9"/>
  <c r="K69" i="9"/>
  <c r="K67" i="9"/>
  <c r="K76" i="9"/>
  <c r="K57" i="9"/>
  <c r="K74" i="9"/>
  <c r="K62" i="9"/>
  <c r="K72" i="9"/>
  <c r="K79" i="9"/>
  <c r="K63" i="9"/>
  <c r="K60" i="9"/>
  <c r="K58" i="9"/>
  <c r="H36" i="9"/>
  <c r="I26" i="35" s="1"/>
  <c r="K64" i="9"/>
  <c r="K84" i="9"/>
  <c r="K54" i="9"/>
  <c r="K68" i="9"/>
  <c r="K59" i="9"/>
  <c r="K46" i="9"/>
  <c r="K49" i="9"/>
  <c r="K88" i="9"/>
  <c r="K80" i="9"/>
  <c r="H65" i="9"/>
  <c r="K50" i="9"/>
  <c r="H66" i="9"/>
  <c r="H81" i="9"/>
  <c r="H62" i="9"/>
  <c r="H43" i="35"/>
  <c r="H84" i="9"/>
  <c r="H36" i="35"/>
  <c r="H58" i="9"/>
  <c r="H83" i="9"/>
  <c r="H73" i="9"/>
  <c r="H39" i="9"/>
  <c r="I29" i="35" s="1"/>
  <c r="H79" i="9"/>
  <c r="H44" i="35"/>
  <c r="H43" i="9"/>
  <c r="I33" i="35" s="1"/>
  <c r="H61" i="9"/>
  <c r="H38" i="35"/>
  <c r="H78" i="9"/>
  <c r="H25" i="35"/>
  <c r="H70" i="9"/>
  <c r="H23" i="35"/>
  <c r="H74" i="9"/>
  <c r="C15" i="35"/>
  <c r="H30" i="35"/>
  <c r="H64" i="9"/>
  <c r="H90" i="9"/>
  <c r="H89" i="9"/>
  <c r="H31" i="35"/>
  <c r="H59" i="9"/>
  <c r="H55" i="9"/>
  <c r="I45" i="35" s="1"/>
  <c r="H56" i="9"/>
  <c r="H32" i="35"/>
  <c r="H39" i="35"/>
  <c r="H51" i="9"/>
  <c r="I41" i="35" s="1"/>
  <c r="H27" i="35"/>
  <c r="H85" i="9"/>
  <c r="H28" i="35"/>
  <c r="H35" i="35"/>
  <c r="H67" i="9"/>
  <c r="H47" i="9"/>
  <c r="I37" i="35" s="1"/>
  <c r="H44" i="9"/>
  <c r="I34" i="35" s="1"/>
  <c r="H22" i="35"/>
  <c r="B16" i="36"/>
  <c r="H68" i="9"/>
  <c r="H71" i="9"/>
  <c r="K91" i="9"/>
  <c r="H34" i="9"/>
  <c r="I24" i="35" s="1"/>
  <c r="H86" i="9"/>
  <c r="H52" i="9"/>
  <c r="I42" i="35" s="1"/>
  <c r="H42" i="35"/>
  <c r="L52" i="9"/>
  <c r="M52" i="9" s="1"/>
  <c r="K52" i="9"/>
  <c r="H63" i="9"/>
  <c r="K87" i="9"/>
  <c r="H87" i="9"/>
</calcChain>
</file>

<file path=xl/sharedStrings.xml><?xml version="1.0" encoding="utf-8"?>
<sst xmlns="http://schemas.openxmlformats.org/spreadsheetml/2006/main" count="768" uniqueCount="379">
  <si>
    <t>saldo</t>
  </si>
  <si>
    <t># mens.</t>
  </si>
  <si>
    <t>id</t>
  </si>
  <si>
    <t>Modelo de Unidad</t>
  </si>
  <si>
    <t>Tipo de Unidad</t>
  </si>
  <si>
    <t>Año</t>
  </si>
  <si>
    <t>Color</t>
  </si>
  <si>
    <t xml:space="preserve">Precio de Venta </t>
  </si>
  <si>
    <t>Tasa</t>
  </si>
  <si>
    <t>Numero de Serie de la Unidad</t>
  </si>
  <si>
    <t>Seguro</t>
  </si>
  <si>
    <t>Refrendo</t>
  </si>
  <si>
    <t>Enganche</t>
  </si>
  <si>
    <t>email</t>
  </si>
  <si>
    <t>Descripcion</t>
  </si>
  <si>
    <t>Modelo</t>
  </si>
  <si>
    <t>Cotizacion Credito Automotriz</t>
  </si>
  <si>
    <t>Pago Quincenal</t>
  </si>
  <si>
    <t>Marca</t>
  </si>
  <si>
    <t>Tipo</t>
  </si>
  <si>
    <t>Descipcion</t>
  </si>
  <si>
    <t>Precio de Lista</t>
  </si>
  <si>
    <t>Precio Contado</t>
  </si>
  <si>
    <t>Precio flotilla</t>
  </si>
  <si>
    <t>Precio Venta</t>
  </si>
  <si>
    <t>CHEVROLET</t>
  </si>
  <si>
    <t>Beat 5 ptas</t>
  </si>
  <si>
    <t>A</t>
  </si>
  <si>
    <t>LS, Rend 20.7 km/l, 1.2L, Manual, Frenos Disco, 2BA, S/A, , Provisiones Radio, Asientos 60/40, Rines14" Acero, ABS</t>
  </si>
  <si>
    <t>B</t>
  </si>
  <si>
    <t>LT, Rend 20.7 km/l, 1.2L, Manual, Frenos Disco, 2BA, A/C, , AM/FM/CD/BT,USB,AUX, Asientos 60/40, Rines14" Acero, ABS</t>
  </si>
  <si>
    <t>C</t>
  </si>
  <si>
    <t>LTZ, Rend 20.7 km/l, 1.2L, Manual, Frenos ABS, 2BA, A/C, Pant.Táctil 7", Infoentretenimiento Chevrolet MyLink, Asientos 60/40, Rines14" Aluminio,</t>
  </si>
  <si>
    <t>F</t>
  </si>
  <si>
    <t>Activ, Manual con A/C, Radio, Bolsas de aire y ABS</t>
  </si>
  <si>
    <t>Beat 5 ptas Cargo</t>
  </si>
  <si>
    <t>D</t>
  </si>
  <si>
    <t>LS, Rend 20.7 km/l, 1.2L, Manual, Frenos Disco, 2BA, S/A, , Provisiones Radio, S/Asientos traseros y Barras de Carga, Rines14" Acero</t>
  </si>
  <si>
    <t>E</t>
  </si>
  <si>
    <t>LS, Rend 20.7 km/l, 1.2L, Manual, Frenos Disco, 2BA, A/C, , Provisiones Radio, S/Asientos traseros y Barras de Carga, Rines14" Acero</t>
  </si>
  <si>
    <t>Beat 4 ptas</t>
  </si>
  <si>
    <t>LS, Rend 20.7 km/l, 1.2L, Manual, Frenos Disco, 2BA, S/A, , Provisiones Radio, Cap Cajuela 385(l), Rines14" Acero, ABS</t>
  </si>
  <si>
    <t>LT, Rend 20.7 km/l, 1.2L, Manual, Frenos Disco, 2BA, A/C, , AM/FM/CD/BT,USB,AUX, Cap Cajuela 385(l), Rines14" Acero, ABS</t>
  </si>
  <si>
    <t>LTZ, Rend 20.7 km/l, 1.2L, Manual, ABS, 2BA, A/C, Pant.Táctil 7", Infoentretenimiento Chevrolet MyLink, Cap Cajuela 385(l), Rines14" Aluminio</t>
  </si>
  <si>
    <t>Spark 5 ptas.</t>
  </si>
  <si>
    <t>LT, Rend 22.2 km/l, 1.4L, Manual, ABS, 2BA, A/C, , AM/FM/MP3/BT,USB,AUX, Asientos 60/40, Rines14" Acero</t>
  </si>
  <si>
    <t>LT, Rend 21.8 km/l, 1.4L, CVT, ABS, 2BA, A/C, , AM/FM/MP3/BT,USB,AUX, Asientos 60/40, Rines14" Acero</t>
  </si>
  <si>
    <t>Premier, Rend 21.7 km/l, 1.4L, Manual, ABS, 2BA, A/C, Pant.Táctil 7", Infoentretenimiento Chevrolet MyLink, Asientos 60/40, Rines15" Aliminio, OnStar</t>
  </si>
  <si>
    <t>G</t>
  </si>
  <si>
    <t>Premier, Rend 21.8 km/l, 1.4L, CVT, ABS, 2BA, A/C, Pant.Táctil 7", Infoentretenimiento Chevrolet MyLink, Asientos 60/40, Rines15" Aliminio, OnStar</t>
  </si>
  <si>
    <t>Activ, Rend 21.7 km/l, 1.4L, Activ, ABS, 2BA, A/C, Pant.Táctil 7", Infoentretenimiento Chevrolet MyLink, Parrilla doble puerto, diseño Activ, Asientos 60/40, Rines15" Aliminio, OnStar</t>
  </si>
  <si>
    <t>Nuevo Aveo</t>
  </si>
  <si>
    <t>LS, Manual, A/A, Radio, Bolsas de aire y ABS</t>
  </si>
  <si>
    <t>LS, Automático, A/A, Radio, Bolsas de aire y ABS</t>
  </si>
  <si>
    <t>LT, Manual, Rines Aluminio 15”, Pantalla 4.2”</t>
  </si>
  <si>
    <t>LT, Automático, Rines Aluminio 15”, Pantalla 4.2”</t>
  </si>
  <si>
    <t>LTZ, Manual, Quemacocos y Sensores de Reversa</t>
  </si>
  <si>
    <t>LTZ, Automático, Quemacocos y Sensores de Reversa</t>
  </si>
  <si>
    <t>Cavalier</t>
  </si>
  <si>
    <t xml:space="preserve">LS, Rend 17.4 km/l , 1.5L, Manual, 2BA, A/C, , AM/FM/MP3/BT,USB,AUX, Cap Cajuela 405(l), Rines15" Acero </t>
  </si>
  <si>
    <t xml:space="preserve">LS, Rend 17.4 km/l , 1.5L, Automático, 2BA, A/C, , AM/FM/MP3/BT,USB,AUX, Cap Cajuela 405(l), Rines15" Acero </t>
  </si>
  <si>
    <t>LT, Rend 19.3 km/l, 1.5L, Automático, ABS, 2BA, A/C, , AM/FM/MP3/BT,USB,AUX, Cap Cajuela 405(l), Rines15" Aluminio</t>
  </si>
  <si>
    <t>Premier, Rend 19.3 km/l, 1.5L, Automático, ABS, 4BA, A/C, Pant.Táctil 7", Infoentretenimiento Chevrolet MyLink, Int. Piel, Cap Caj 405(l), Rines16" Aluminio</t>
  </si>
  <si>
    <t>Trax SUV</t>
  </si>
  <si>
    <t>LS 1.8 l motor, 140 HP, 129 lb-pie, A/C, tela, radio CD/MP3/entrada auxiliar, Bluetooth,ABS, bolsas aire frontales/MT</t>
  </si>
  <si>
    <t>LT 1.8 l motor, 140 HP, 129 lb-pie, A/C, tela, radio CD/MP3/entrada auxiliar,Bluetooth,ABS, bolsas aire frontales /AT, OnStar</t>
  </si>
  <si>
    <t>Premier 1.8 l motor, 140 HP, 129 lb-pie, A/C, piel, radio MyLink /MP3/entrada auxiliar, ABS, AT, bolsas aire frontales y laterales, quemacocos, stabilitrack, OnStar</t>
  </si>
  <si>
    <t>Equinox</t>
  </si>
  <si>
    <t>LS - Motor 1.5L Turbo, 4cil, Tela, OnStar® 4G LTE Wi-Fi®, Pantalla 7”, Rin 17</t>
  </si>
  <si>
    <t>LT - Motor 1.5L Turbo, 4cil, Tela, OnStar® 4G LTE Wi-Fi®, Pantalla 8”, Rin 18”</t>
  </si>
  <si>
    <t>Premier (Plus) - Motor 1.5L Turbo, 4cil, Piel, OnStar® 4G LTE Wi-Fi®, Pantalla 8”, Rin 19”, Cámara de visión 360°</t>
  </si>
  <si>
    <t>Traverse</t>
  </si>
  <si>
    <t>LT – Motor 3.6L, Piel, 7 pasajeros, OnStar® 4G LTE Wi-Fi®, Pantalla 8”, Rin 20”, Cámara de visión 360°, Quemacocos eléctrico de 2 paneles, Sonido de audio Bose con 10 bocinas</t>
  </si>
  <si>
    <t>LT – Motor 3.6L, Piel, 8 pasajeros, OnStar® 4G LTE Wi-Fi®, Pantalla 8”, Rin 20”, Cámara de visión 360°, Quemacocos eléctrico de 2 paneles, Sonido de audio Bose con 10 bocinas</t>
  </si>
  <si>
    <t>Tahoe SUV</t>
  </si>
  <si>
    <t>LS 5.3 l motor, v8, 355 hp, 383 lb-pie, AT, A/C, tela, radio CD/MP3/entrada auxiliar/USB, ABS, bolsas de aire cortina, OnStar, stabilitrak, 2da. Fila de banca</t>
  </si>
  <si>
    <t>LT 5.3 l motor, v8, 355 hp, 383 lb-pie, AT, A/C, piel,radio CD/MP3/entrada auxiliar/USB/ Pantalla Tactil, BluRay,  ABS, bolsas de aire cortina, OnStar, DVD, sensor trasero distancia, stabilitrak, 2da. Fila de banca, mapas de navegación</t>
  </si>
  <si>
    <t>LT 5.3 l motor, v8, 355 hp, 383 lb-pie, AT, A/C, piel, radio CD/MP3/entrada auxiliar/USB/ Pantalla Tactil, BluRay, ABS, bolsas de aire cortina, OnStar, DVD, sensor trasero distancia, stabilitrak, quemacocos, cajuela electrica, 2da. Fila de cubo, mapas de navegación</t>
  </si>
  <si>
    <t>Tahoe SUV 4X4</t>
  </si>
  <si>
    <t>Premier 5.3 l motor, v8, 355 hp, 383 lb-pie, AT, Z71, A/C, piel, radio CD/MP3/entrada auxiliar/USB/ Pantalla Tactil, BluRay, ABS, bolsas de aire cortina, DVD, OnStar, sensor trasero distancia, stabilitrak, quemacocos, faros de Xenón y Led, cajuela electrica, 2da. Fila de cubo, mapas de navegación</t>
  </si>
  <si>
    <t>Tahoe SUV (Police) 4x2</t>
  </si>
  <si>
    <t>P</t>
  </si>
  <si>
    <t>Suburban SUV</t>
  </si>
  <si>
    <t>LS 5.3 l motor, v8, 355 hp, 383 lb-pie, AT, A/C, tela, radio CD/MP3/entrada auxiliar/USB, ABS, bolsas de aire cortina, sensor trasero distancia, stabilitrak,  2da. Fila de banca, OnStar</t>
  </si>
  <si>
    <t>LT 5.3 l motor, v8, 355 hp, 383 lb-pie, AT, A/C, piel, radio CD/MP3/entrada auxiliar/USB, MyLink, ABS, bolsas de aire cortina, DVD, sensor trasero distancia, stabilitrak, 2da. Fila de banca, OnStar</t>
  </si>
  <si>
    <t>LT 5.3 l motor, v8, 355 hp, 383 lb-pie, AT, A/C, piel,radio CD/MP3/entrada auxiliar/USB/ MyLink con mapas de navegación, ABS, bolsas de aire cortina, DVD, sensor trasero distancia, stabilitrak, quemacocos,  2da. Fila de cubo, OnStar</t>
  </si>
  <si>
    <t>Suburban SUV 4X4</t>
  </si>
  <si>
    <t>Premier 5.3 l motor, v8, 355 hp, 383 lb-pie, AT, A/C, piel,radio CD/MP3/entrada auxiliar/USB/ MyLink con mapas de navegación, ABS, bolsas de aire cortina, DVD, sensor trasero distancia, stabilitrak, quemacocos, 4x4, 2da. Fila de cubo, OnStar</t>
  </si>
  <si>
    <t>Tornado Pick Up</t>
  </si>
  <si>
    <t>1.8 l motor, 4 cil, 105 HP, 119 lb-pie, sin A/C, sin radio, rines de acero, inmobilizador, ABS</t>
  </si>
  <si>
    <t>1.8 l motor, 4 cil, 105 HP, 119 lb-pie, A/C, sin radio, rines de acero, inmobilizador, ABS</t>
  </si>
  <si>
    <t>1.8 l motor, 4 cil, 105 HP, 119 lb-pie, A/C, radio con CD y MP3, rines de aluminio, vidrios electricos, inmobilizador, alarma, ABS</t>
  </si>
  <si>
    <t>Silverado WT Cabina Regular</t>
  </si>
  <si>
    <t>Tracción 4X2 Motor V6 4.3L</t>
  </si>
  <si>
    <t>Tracción 4X4 Motor V6 4.3L</t>
  </si>
  <si>
    <t>Silverado WT Doble Cabina</t>
  </si>
  <si>
    <t>Express Cargo Van</t>
  </si>
  <si>
    <t>LS, AUT, A/ACOND, 8 VEL, MOTOR V6 4.3L SIDI</t>
  </si>
  <si>
    <t>Express Cargo Van Ambulancia</t>
  </si>
  <si>
    <t>S</t>
  </si>
  <si>
    <t>LS, AUT, A/ACOND, 6 VEL, MOTOR VORTEC V8 6.0L SFI 'V8 6.0L- AMBULANCIA</t>
  </si>
  <si>
    <t>Express Pas. Van</t>
  </si>
  <si>
    <t>LS, 16" Acero, V8 6.0L, Aire Acondicionado, Radio, 15 Pasajeros</t>
  </si>
  <si>
    <t>L</t>
  </si>
  <si>
    <t>LS, 16" Acero, V8 6.0L, Aire Acondicionado, Radio CD, MP3, 12 Pasajeros</t>
  </si>
  <si>
    <t>SLT</t>
  </si>
  <si>
    <t>NISSAN</t>
  </si>
  <si>
    <t>seguro</t>
  </si>
  <si>
    <t>refrendo</t>
  </si>
  <si>
    <t>X-TRAIL</t>
  </si>
  <si>
    <t>X2CS2</t>
  </si>
  <si>
    <t>X3CS2</t>
  </si>
  <si>
    <t>X2CA2</t>
  </si>
  <si>
    <t>X3CA2</t>
  </si>
  <si>
    <t>X2CE2</t>
  </si>
  <si>
    <t>X3CE2</t>
  </si>
  <si>
    <t>X2CH1</t>
  </si>
  <si>
    <t>VERSA</t>
  </si>
  <si>
    <t>VEMD5</t>
  </si>
  <si>
    <t>VERSA DRIVE MT A/C 1.6L'19</t>
  </si>
  <si>
    <t>VEMS6</t>
  </si>
  <si>
    <t>VERSA SENSE MT'19</t>
  </si>
  <si>
    <t>VEAS6</t>
  </si>
  <si>
    <t>VERSA SENSE AT'19</t>
  </si>
  <si>
    <t>VEMA7</t>
  </si>
  <si>
    <t>VERSA ADVANCE MT'19</t>
  </si>
  <si>
    <t>VEAA4</t>
  </si>
  <si>
    <t>VERSA ADVANCE AT'19</t>
  </si>
  <si>
    <t>VEAE7</t>
  </si>
  <si>
    <t>VERSA EXCLUSIVE AT'19</t>
  </si>
  <si>
    <t>LEAF</t>
  </si>
  <si>
    <t>LEAS1</t>
  </si>
  <si>
    <t>LEAF MY19 S'19</t>
  </si>
  <si>
    <t>LEAL1</t>
  </si>
  <si>
    <t>LEAF MY19 SL'19</t>
  </si>
  <si>
    <t>LEALA</t>
  </si>
  <si>
    <t>LEAF MY19 SL BI-TONO'19</t>
  </si>
  <si>
    <t>UVMAA</t>
  </si>
  <si>
    <t>U2MP2</t>
  </si>
  <si>
    <t>U5MP2</t>
  </si>
  <si>
    <t>KICKS</t>
  </si>
  <si>
    <t>KBCE2</t>
  </si>
  <si>
    <t>PATHFINDER</t>
  </si>
  <si>
    <t>PACS2</t>
  </si>
  <si>
    <t>PATHFINDER SENSE'19</t>
  </si>
  <si>
    <t>PACA4</t>
  </si>
  <si>
    <t>PATHFINDER ADVANCE'19</t>
  </si>
  <si>
    <t>PACE2</t>
  </si>
  <si>
    <t>PATHFINDER EXCLUSIVE'19</t>
  </si>
  <si>
    <t>PACW2</t>
  </si>
  <si>
    <t>PATHFINDER EXCLUSIVE AWD'19</t>
  </si>
  <si>
    <t>SENTRA</t>
  </si>
  <si>
    <t>SEMS5</t>
  </si>
  <si>
    <t>SENTRA SENSE MT'19</t>
  </si>
  <si>
    <t>SECS6</t>
  </si>
  <si>
    <t>SENTRA SENSE CVT'19</t>
  </si>
  <si>
    <t>SEMA3</t>
  </si>
  <si>
    <t>SENTRA ADVANCE MT'19</t>
  </si>
  <si>
    <t>SECA3</t>
  </si>
  <si>
    <t>SENTRA ADVANCE CVT'19</t>
  </si>
  <si>
    <t>SECV5</t>
  </si>
  <si>
    <t>SENTRA EXCLUSIVE CVT'19</t>
  </si>
  <si>
    <t>MARCH</t>
  </si>
  <si>
    <t>ARMADA</t>
  </si>
  <si>
    <t>ARAR9</t>
  </si>
  <si>
    <t>ARMADA EXCLUSIVE 4WD V8 5.6L T/A '19</t>
  </si>
  <si>
    <t>Nombre de Cliente</t>
  </si>
  <si>
    <t>TABLA DE AMORTIZACION</t>
  </si>
  <si>
    <t>GPS Mensual</t>
  </si>
  <si>
    <t>Pago Semanal</t>
  </si>
  <si>
    <t>Pago Mensual</t>
  </si>
  <si>
    <t>Anualidad</t>
  </si>
  <si>
    <t>amortizacion</t>
  </si>
  <si>
    <t>Pago Fijo Mensual</t>
  </si>
  <si>
    <t>Pago -Tiempo</t>
  </si>
  <si>
    <t>Saldo</t>
  </si>
  <si>
    <t>PENDIENTE</t>
  </si>
  <si>
    <t>Plazo</t>
  </si>
  <si>
    <t>* Valor del serguro puede cambiar al momento de la compra</t>
  </si>
  <si>
    <t>Total general</t>
  </si>
  <si>
    <t>Suma de Precio de Lista</t>
  </si>
  <si>
    <t>Suma de Precio Venta</t>
  </si>
  <si>
    <t>Suma de seguro</t>
  </si>
  <si>
    <t>Suma de refrendo</t>
  </si>
  <si>
    <t>MURANO</t>
  </si>
  <si>
    <t>VDMM1</t>
  </si>
  <si>
    <t>VERSA DRIVE MT 1.6L'19</t>
  </si>
  <si>
    <t>ALTIMA</t>
  </si>
  <si>
    <t>ALCT1</t>
  </si>
  <si>
    <t>ALTIMA SR 2.5L '19</t>
  </si>
  <si>
    <t>ALCA5</t>
  </si>
  <si>
    <t>ALTIMA ADVANCE 2.5L '19</t>
  </si>
  <si>
    <t>ALCE8</t>
  </si>
  <si>
    <t>ALTIMA EXCLUSIVE TURBO 2.0L '19</t>
  </si>
  <si>
    <t>GCMA6</t>
  </si>
  <si>
    <t>NP300 CHASIS CABINA T/M DH PAQ. SEG. 6 VEL.'20</t>
  </si>
  <si>
    <t>GCMAF</t>
  </si>
  <si>
    <t>NP300 CHASIS CABINA T/M DH AC PAQ. SEG. 6 VEL.'20</t>
  </si>
  <si>
    <t>GEMAG</t>
  </si>
  <si>
    <t>NP300 ESTACAS T/M DH AC PAQ. SEG. 6 VEL.'20</t>
  </si>
  <si>
    <t>GPMA5</t>
  </si>
  <si>
    <t>NP300 PICK UP T/M DH PAQ. SEG. 6 VEL.'20</t>
  </si>
  <si>
    <t>GPMAE</t>
  </si>
  <si>
    <t>NP300 PICK UP T/M DH AC PAQ. SEG. 6 VEL.'20</t>
  </si>
  <si>
    <t>GDMCA</t>
  </si>
  <si>
    <t>NP300 DOBLE CABINA S T/M AC PAQ. SEG. 6 VEL.'20</t>
  </si>
  <si>
    <t>DCMP6</t>
  </si>
  <si>
    <t>NP300 CHASIS 4X2 T/M PAQ .SEG. 6 VEL. DIESEL.'20</t>
  </si>
  <si>
    <t>GDMLF</t>
  </si>
  <si>
    <t>NP300 DOBLE CABINA SE TM AC PAQ SEG 6VEL.'20</t>
  </si>
  <si>
    <t>GFMXE</t>
  </si>
  <si>
    <t>NP300 FRONTIER XE T/M AC PAQ. SEG.6 VEL.'20</t>
  </si>
  <si>
    <t>FGML2</t>
  </si>
  <si>
    <t>NP300 FRONTIER LE T/M AC 6 VEL.'20</t>
  </si>
  <si>
    <t>FGMLB</t>
  </si>
  <si>
    <t>NP300 FRONTIER PLATINUM LE T/M AC 6 VEL.'20</t>
  </si>
  <si>
    <t>DDMBH</t>
  </si>
  <si>
    <t>NP300 FRONTIER DOBLE CABINA DIESEL 4X4 T/M AC PAQ. SEG. 6 VEL.'20</t>
  </si>
  <si>
    <t>DFAL5</t>
  </si>
  <si>
    <t>NP300 FRONTIER LE 4X4 T/A DIESEL.'20</t>
  </si>
  <si>
    <t>MAXIMA</t>
  </si>
  <si>
    <t>MACA1</t>
  </si>
  <si>
    <t>MACR3</t>
  </si>
  <si>
    <t>MACE1</t>
  </si>
  <si>
    <t>NV350 URVAN 15 PASAJEROS AMPLIA A/A PAQ. SEG T/M'20</t>
  </si>
  <si>
    <t>Capital</t>
  </si>
  <si>
    <t>Interes</t>
  </si>
  <si>
    <t>Pago Variable</t>
  </si>
  <si>
    <t>Pago Fijo  Mensual</t>
  </si>
  <si>
    <t xml:space="preserve">seguro </t>
  </si>
  <si>
    <t xml:space="preserve">refrendo </t>
  </si>
  <si>
    <t xml:space="preserve">Empresa </t>
  </si>
  <si>
    <t xml:space="preserve">Tec Storage Comercializadora S.A </t>
  </si>
  <si>
    <t xml:space="preserve">Banco </t>
  </si>
  <si>
    <t xml:space="preserve">Banregio </t>
  </si>
  <si>
    <t xml:space="preserve">Cuenta de deposito </t>
  </si>
  <si>
    <t>003-09020-001-1</t>
  </si>
  <si>
    <t xml:space="preserve">Mandar comprobate de deposito para la conciliación del saldo </t>
  </si>
  <si>
    <t xml:space="preserve">Pago  a Capital sin penalización </t>
  </si>
  <si>
    <t>sado/insoluto</t>
  </si>
  <si>
    <t>interes</t>
  </si>
  <si>
    <t>pago total</t>
  </si>
  <si>
    <t xml:space="preserve">fija mensual </t>
  </si>
  <si>
    <t>pago quincenal</t>
  </si>
  <si>
    <t xml:space="preserve">Declara que debera pagar cada una de las mensualidades generadas en este contrato </t>
  </si>
  <si>
    <t xml:space="preserve">Al tercer  pago no generado , lo hace acreedor de la recolección de la unidad por falta de pago </t>
  </si>
  <si>
    <t xml:space="preserve">Se obliga a tener Seguro del Auto el tiempo del Crédito </t>
  </si>
  <si>
    <t xml:space="preserve">Parte Acreditada </t>
  </si>
  <si>
    <t xml:space="preserve">Nombre y Firma de Recepción </t>
  </si>
  <si>
    <t xml:space="preserve">fecha de Entrega </t>
  </si>
  <si>
    <t xml:space="preserve">Obligado </t>
  </si>
  <si>
    <t xml:space="preserve">Recibi por concepto de Anticipo </t>
  </si>
  <si>
    <t xml:space="preserve">Solidario y Aval </t>
  </si>
  <si>
    <t xml:space="preserve">Representación </t>
  </si>
  <si>
    <t xml:space="preserve">Tec Storage Comercializadora S.A de C.V </t>
  </si>
  <si>
    <t>Cliente</t>
  </si>
  <si>
    <t>meses</t>
  </si>
  <si>
    <t>Taza</t>
  </si>
  <si>
    <t>* 3 años</t>
  </si>
  <si>
    <t>capital</t>
  </si>
  <si>
    <t>pago semanal</t>
  </si>
  <si>
    <t>Credencial de Elector</t>
  </si>
  <si>
    <t xml:space="preserve">Titular </t>
  </si>
  <si>
    <t>Entregado</t>
  </si>
  <si>
    <t>Pendiente</t>
  </si>
  <si>
    <t>* Ultimos 3 meses</t>
  </si>
  <si>
    <t>Comprobante de Ingresos</t>
  </si>
  <si>
    <t>Comprobante de Domicilio</t>
  </si>
  <si>
    <t>Cobertura de Seguro</t>
  </si>
  <si>
    <t>años</t>
  </si>
  <si>
    <t>Comision de Apertura</t>
  </si>
  <si>
    <t>Aval</t>
  </si>
  <si>
    <t>MARCH ACTIVE T/M AC'20</t>
  </si>
  <si>
    <t>MARCH ACTIVE T/M AC ABS'20</t>
  </si>
  <si>
    <t>MARCH ACTIVE CARGO T/M AC ABS'20</t>
  </si>
  <si>
    <t>MARCH SENSE TM'20</t>
  </si>
  <si>
    <t>MARCH SENSE TA'20</t>
  </si>
  <si>
    <t>MARCH ADVANCE TM'20</t>
  </si>
  <si>
    <t>MARCH ADVANCE TA'20</t>
  </si>
  <si>
    <t>MARCH EXCLUSIVE TA BI-TONO'20</t>
  </si>
  <si>
    <t>MARCH SR TM NAVI'20</t>
  </si>
  <si>
    <t>KICKS SENSE 1.6 LTS T/M A/C '20</t>
  </si>
  <si>
    <t>KICKS ADVANCE 1.6 LTS CVT A/C '20</t>
  </si>
  <si>
    <t>KICKS EXCLUSIVE 1.6 LTS CVT A/C '20</t>
  </si>
  <si>
    <t>KICKS EXCLUSIVE BI-TONO 1.6 LTS CVT A/C '20</t>
  </si>
  <si>
    <t>NV350 URVAN PANEL 4 VENTANAS AMPLIA T/M'20</t>
  </si>
  <si>
    <t>X-TRAIL 5 PUERTAS SENSE 2 ROW'20</t>
  </si>
  <si>
    <t>X-TRAIL 5 PUERTAS SENSE 3 ROW'20</t>
  </si>
  <si>
    <t>X-TRAIL 5 PUERTAS ADVANCE 2 ROW'20</t>
  </si>
  <si>
    <t>X-TRAIL 5 PUERTAS ADVANCE 3 ROW'20</t>
  </si>
  <si>
    <t>X-TRAIL 5 PUERTAS XTREMER 2 ROW'20</t>
  </si>
  <si>
    <t>X-TRAIL 5 PUERTAS EXCLUSIVE 2 ROW'20</t>
  </si>
  <si>
    <t>X-TRAIL 5 PUERTAS EXCLUSIVE 3 ROW'20</t>
  </si>
  <si>
    <t>X-TRAIL 5 PTS HYBRID CVT 2.0 LTS 4 CIL '20</t>
  </si>
  <si>
    <t>VERSA SENSE MT '20</t>
  </si>
  <si>
    <t>VERSA SENSE CVT '20</t>
  </si>
  <si>
    <t>VERSA ADVANCE MT '20</t>
  </si>
  <si>
    <t>VERSA ADVANCE CVT '20</t>
  </si>
  <si>
    <t>VERSA EXCLUSIVE CVT '20</t>
  </si>
  <si>
    <t>VERSA PLATINUM CVT '20</t>
  </si>
  <si>
    <t>V-DRIVE MT A/C 1.6L '20</t>
  </si>
  <si>
    <t>MVMA6</t>
  </si>
  <si>
    <t>MVMB6</t>
  </si>
  <si>
    <t>MCMB6</t>
  </si>
  <si>
    <t>MRMSA</t>
  </si>
  <si>
    <t>MRASA</t>
  </si>
  <si>
    <t>MRMAA</t>
  </si>
  <si>
    <t>MRAAA</t>
  </si>
  <si>
    <t>MBAEA</t>
  </si>
  <si>
    <t>MRMRA</t>
  </si>
  <si>
    <t>KVMS2</t>
  </si>
  <si>
    <t>KVCA2</t>
  </si>
  <si>
    <t>KOCEB</t>
  </si>
  <si>
    <t>X2CAX</t>
  </si>
  <si>
    <t>VEMS7</t>
  </si>
  <si>
    <t>VECS1</t>
  </si>
  <si>
    <t>VEMA8</t>
  </si>
  <si>
    <t>VECA1</t>
  </si>
  <si>
    <t>VECE1</t>
  </si>
  <si>
    <t>VECP1</t>
  </si>
  <si>
    <t>VDMC1</t>
  </si>
  <si>
    <t>NV350</t>
  </si>
  <si>
    <t>V-DRIVE</t>
  </si>
  <si>
    <t>Denali</t>
  </si>
  <si>
    <t>Ahorra</t>
  </si>
  <si>
    <t>Colorado Doble Cabina</t>
  </si>
  <si>
    <t>WT, 4x2, TA, ECOTEC3 2.5L 4cil, 5 pasajeros, OnStar</t>
  </si>
  <si>
    <t>LT, 4x2, TA, ECOTEC3 2.5L 4cil, 5 pasajeros, OnStar, Control crucero, estribos, faros de niebla</t>
  </si>
  <si>
    <t>LT, 4x4, TA, ECOTEC3 3.6L 6cil, 5 pasajeros, OnStar, Control crucero, estribos, faros de niebla</t>
  </si>
  <si>
    <t>Cheyenne Cabina Regular</t>
  </si>
  <si>
    <t>LT 4x2</t>
  </si>
  <si>
    <t>H</t>
  </si>
  <si>
    <t>LT 4x4</t>
  </si>
  <si>
    <t>Cheyenne Doble Cabina</t>
  </si>
  <si>
    <t>RST, Tracción 4X4, Motor V8 5.3L, Suspensión todo terreno Z71</t>
  </si>
  <si>
    <t>Trail Boss, Tracción 4X4, Motor V8 5.3L, Suspensión todo terreno elevada en 2”</t>
  </si>
  <si>
    <t>LTZ, Tracción 4X4, Motor V8 5.3L, Suspensión de alto desempeñoTrail Boss, Tracción 4X4, Motor V8 5.3L, Suspensión todo terreno elevada en 2”</t>
  </si>
  <si>
    <t>M</t>
  </si>
  <si>
    <t>High Country, Tracción 4X4, Motor V8 6.2L, Suspensión de alto desempeño</t>
  </si>
  <si>
    <t>BUICK - GMC Terrain SUV</t>
  </si>
  <si>
    <t>Acadia</t>
  </si>
  <si>
    <t>AT4</t>
  </si>
  <si>
    <t>Buick Envision</t>
  </si>
  <si>
    <t>N</t>
  </si>
  <si>
    <t>Premium 2.0 Turbo,Botón de encendido y apagado del motor, Suspension HiPer strut frontal y 4-link trasera independiente, Transmisión automática de 6 velocidades con modo manual, doble embrague y tracción en las 4 ruedas (AWD), Aire acondicionado de 3 zonas con controles electrónicos, Asientos forrados en piel perforada de alta calidad, Asientos traseros deslizables y abatibles 60/40, Cámara de visión trasera con proyección en consola central, Centro de información al conductor reconfigurable con pantalla de 8” multicolor, Sistema de sonido BOSE® de alto desempeño con 7 bocinas, Volante de lujo calefactable, forrado en piel, con controles de sonido y velocidad, Apertura de cajuela eléctrica sin manos, Espejos eléctricos, calefactables, abatibles manualmente, electro-crómicos y al color de la carrocería, Faros de halógeno delanteros con luces diurnas en LED, Quemacocos eléctrico panorámico doble, Rines de 19” en aluminio maquinado, Llantas P235/50/R19 para toda temporada, OnStar</t>
  </si>
  <si>
    <t>Enclave</t>
  </si>
  <si>
    <t>Essence</t>
  </si>
  <si>
    <t>Avenir</t>
  </si>
  <si>
    <t>CADILLAC XT5</t>
  </si>
  <si>
    <t>Luxury</t>
  </si>
  <si>
    <t>Sport</t>
  </si>
  <si>
    <t>Cadillac XT4</t>
  </si>
  <si>
    <t>Premium Luxury</t>
  </si>
  <si>
    <t>NV350 URVAN 12 PASAJEROS A/A PAQ. SEG T/M'20</t>
  </si>
  <si>
    <t>PATHFINDER SENSE'20</t>
  </si>
  <si>
    <t>PATHFINDER ADVANCE'20</t>
  </si>
  <si>
    <t>PATHFINDER EXCLUSIVE'20</t>
  </si>
  <si>
    <t>PATHFINDER EXCLUSIVE AWD'20</t>
  </si>
  <si>
    <t>FUAP2</t>
  </si>
  <si>
    <t>FRONTIER PRO4X 5AT 4X2'20</t>
  </si>
  <si>
    <t>FUAGE</t>
  </si>
  <si>
    <t>FRONTIER PRO4X 5AT 4X4'20</t>
  </si>
  <si>
    <t>ALTIMA SR 2.5L '20</t>
  </si>
  <si>
    <t>ALTIMA ADVANCE 2.5L '20</t>
  </si>
  <si>
    <t>ALTIMA EXCLUSIVE TURBO 2.0L '20</t>
  </si>
  <si>
    <t>MAXIMA ADVANCE '20</t>
  </si>
  <si>
    <t>MAXIMA SR '20</t>
  </si>
  <si>
    <t>MAXIMA EXCLUSIVE '20</t>
  </si>
  <si>
    <t>MUCE6</t>
  </si>
  <si>
    <t>MURANO EXCLUSIVE CVT AWD'20</t>
  </si>
  <si>
    <t>NP3000</t>
  </si>
  <si>
    <t>FRONTIER</t>
  </si>
  <si>
    <t>Seguro de Uber</t>
  </si>
  <si>
    <t>(Cuarenta mil  pesos 00/100 m.n. )</t>
  </si>
  <si>
    <t>HONDA</t>
  </si>
  <si>
    <t>REYNOLD MARTINEZ</t>
  </si>
  <si>
    <t>HONDA CIVIC</t>
  </si>
  <si>
    <t>AUTOMATICO</t>
  </si>
  <si>
    <t>*1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</si>
</sst>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Border="1"/>
    <xf numFmtId="44" fontId="0" fillId="0" borderId="0" xfId="1" applyFont="1" applyBorder="1"/>
    <xf numFmtId="4" fontId="0" fillId="0" borderId="0" xfId="0" applyNumberFormat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horizontal="center"/>
    </xf>
    <xf numFmtId="0" fontId="5" fillId="0" borderId="0" xfId="0" applyFont="1"/>
    <xf numFmtId="44" fontId="0" fillId="0" borderId="1" xfId="1" applyFont="1" applyBorder="1" applyAlignment="1">
      <alignment wrapText="1"/>
    </xf>
    <xf numFmtId="44" fontId="0" fillId="3" borderId="1" xfId="1" applyFont="1" applyFill="1" applyBorder="1"/>
    <xf numFmtId="44" fontId="0" fillId="0" borderId="0" xfId="0" applyNumberFormat="1"/>
    <xf numFmtId="44" fontId="0" fillId="0" borderId="0" xfId="1" applyFont="1" applyBorder="1" applyAlignment="1">
      <alignment wrapText="1"/>
    </xf>
    <xf numFmtId="0" fontId="0" fillId="0" borderId="0" xfId="0" pivotButton="1"/>
    <xf numFmtId="0" fontId="0" fillId="0" borderId="0" xfId="0" applyNumberFormat="1"/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44" fontId="8" fillId="0" borderId="1" xfId="1" applyFont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vertical="center"/>
    </xf>
    <xf numFmtId="0" fontId="1" fillId="4" borderId="5" xfId="0" applyFont="1" applyFill="1" applyBorder="1"/>
    <xf numFmtId="0" fontId="0" fillId="0" borderId="6" xfId="0" applyBorder="1"/>
    <xf numFmtId="0" fontId="1" fillId="4" borderId="4" xfId="0" applyFont="1" applyFill="1" applyBorder="1"/>
    <xf numFmtId="4" fontId="0" fillId="0" borderId="0" xfId="0" applyNumberFormat="1" applyBorder="1"/>
    <xf numFmtId="0" fontId="0" fillId="0" borderId="7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9" fontId="0" fillId="0" borderId="0" xfId="0" applyNumberFormat="1" applyBorder="1"/>
    <xf numFmtId="0" fontId="0" fillId="0" borderId="4" xfId="0" applyFill="1" applyBorder="1"/>
    <xf numFmtId="4" fontId="9" fillId="0" borderId="0" xfId="0" applyNumberFormat="1" applyFont="1" applyBorder="1"/>
    <xf numFmtId="0" fontId="9" fillId="0" borderId="7" xfId="0" applyFont="1" applyBorder="1"/>
    <xf numFmtId="44" fontId="0" fillId="0" borderId="0" xfId="1" applyFont="1" applyFill="1" applyBorder="1"/>
    <xf numFmtId="44" fontId="1" fillId="0" borderId="0" xfId="1" applyFont="1" applyFill="1" applyBorder="1"/>
    <xf numFmtId="0" fontId="9" fillId="0" borderId="0" xfId="0" applyFont="1" applyBorder="1"/>
    <xf numFmtId="0" fontId="0" fillId="0" borderId="8" xfId="0" applyBorder="1"/>
    <xf numFmtId="0" fontId="1" fillId="0" borderId="8" xfId="0" applyFont="1" applyFill="1" applyBorder="1"/>
    <xf numFmtId="0" fontId="9" fillId="0" borderId="8" xfId="0" applyFont="1" applyBorder="1"/>
    <xf numFmtId="4" fontId="9" fillId="0" borderId="8" xfId="0" applyNumberFormat="1" applyFont="1" applyBorder="1"/>
    <xf numFmtId="0" fontId="1" fillId="0" borderId="9" xfId="0" applyFont="1" applyBorder="1"/>
    <xf numFmtId="0" fontId="0" fillId="0" borderId="0" xfId="0" applyFill="1" applyBorder="1"/>
    <xf numFmtId="4" fontId="0" fillId="4" borderId="0" xfId="0" applyNumberFormat="1" applyFill="1" applyBorder="1" applyAlignment="1">
      <alignment horizontal="center"/>
    </xf>
    <xf numFmtId="14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8" xfId="0" applyNumberFormat="1" applyBorder="1" applyAlignment="1">
      <alignment horizontal="center"/>
    </xf>
    <xf numFmtId="8" fontId="1" fillId="0" borderId="0" xfId="0" applyNumberFormat="1" applyFont="1" applyBorder="1" applyAlignment="1">
      <alignment horizontal="center"/>
    </xf>
    <xf numFmtId="8" fontId="1" fillId="0" borderId="10" xfId="0" applyNumberFormat="1" applyFont="1" applyBorder="1"/>
    <xf numFmtId="0" fontId="1" fillId="0" borderId="11" xfId="0" applyFont="1" applyBorder="1"/>
    <xf numFmtId="3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/>
    <xf numFmtId="4" fontId="0" fillId="0" borderId="8" xfId="0" applyNumberFormat="1" applyBorder="1"/>
    <xf numFmtId="0" fontId="1" fillId="4" borderId="0" xfId="0" applyFont="1" applyFill="1" applyBorder="1" applyAlignment="1">
      <alignment horizontal="center"/>
    </xf>
    <xf numFmtId="44" fontId="0" fillId="0" borderId="0" xfId="1" applyFont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9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44" fontId="2" fillId="0" borderId="0" xfId="1" applyFont="1" applyBorder="1" applyAlignment="1">
      <alignment horizontal="left"/>
    </xf>
    <xf numFmtId="9" fontId="2" fillId="0" borderId="0" xfId="12" applyFont="1" applyBorder="1" applyAlignment="1">
      <alignment horizontal="left"/>
    </xf>
    <xf numFmtId="44" fontId="0" fillId="0" borderId="0" xfId="1" applyFont="1"/>
    <xf numFmtId="0" fontId="1" fillId="0" borderId="4" xfId="0" applyFont="1" applyBorder="1"/>
    <xf numFmtId="0" fontId="1" fillId="0" borderId="4" xfId="0" applyFont="1" applyFill="1" applyBorder="1"/>
    <xf numFmtId="0" fontId="10" fillId="0" borderId="4" xfId="0" applyFont="1" applyFill="1" applyBorder="1"/>
    <xf numFmtId="44" fontId="11" fillId="0" borderId="0" xfId="1" applyFont="1" applyBorder="1" applyAlignment="1">
      <alignment horizontal="left"/>
    </xf>
    <xf numFmtId="0" fontId="0" fillId="0" borderId="1" xfId="0" applyBorder="1" applyAlignment="1">
      <alignment wrapText="1"/>
    </xf>
    <xf numFmtId="0" fontId="1" fillId="4" borderId="0" xfId="0" applyFont="1" applyFill="1" applyBorder="1" applyAlignment="1">
      <alignment horizontal="left"/>
    </xf>
    <xf numFmtId="0" fontId="9" fillId="0" borderId="0" xfId="0" applyFont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0" borderId="0" xfId="0" applyNumberFormat="1" applyFont="1" applyBorder="1" applyAlignment="1">
      <alignment horizontal="left"/>
    </xf>
    <xf numFmtId="0" fontId="0" fillId="0" borderId="1" xfId="1" applyNumberFormat="1" applyFont="1" applyBorder="1" applyAlignment="1">
      <alignment wrapText="1"/>
    </xf>
    <xf numFmtId="44" fontId="0" fillId="0" borderId="0" xfId="0" applyNumberFormat="1" applyFont="1" applyBorder="1" applyAlignment="1">
      <alignment horizontal="left"/>
    </xf>
    <xf numFmtId="0" fontId="0" fillId="0" borderId="0" xfId="12" applyNumberFormat="1" applyFont="1" applyBorder="1" applyAlignment="1">
      <alignment horizontal="left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0" fillId="4" borderId="0" xfId="0" applyFont="1" applyFill="1" applyBorder="1" applyAlignment="1">
      <alignment horizontal="left"/>
    </xf>
    <xf numFmtId="0" fontId="1" fillId="4" borderId="13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0" fillId="0" borderId="5" xfId="0" applyBorder="1"/>
    <xf numFmtId="4" fontId="9" fillId="0" borderId="5" xfId="0" applyNumberFormat="1" applyFont="1" applyBorder="1"/>
    <xf numFmtId="0" fontId="1" fillId="0" borderId="4" xfId="0" applyFont="1" applyBorder="1" applyAlignment="1">
      <alignment vertical="center"/>
    </xf>
    <xf numFmtId="0" fontId="9" fillId="0" borderId="4" xfId="0" applyFont="1" applyBorder="1"/>
    <xf numFmtId="0" fontId="1" fillId="0" borderId="14" xfId="0" applyFont="1" applyFill="1" applyBorder="1"/>
    <xf numFmtId="3" fontId="0" fillId="5" borderId="1" xfId="0" applyNumberFormat="1" applyFill="1" applyBorder="1"/>
    <xf numFmtId="0" fontId="12" fillId="5" borderId="1" xfId="0" applyFont="1" applyFill="1" applyBorder="1" applyAlignment="1">
      <alignment wrapText="1"/>
    </xf>
    <xf numFmtId="0" fontId="0" fillId="5" borderId="1" xfId="0" applyFill="1" applyBorder="1"/>
    <xf numFmtId="2" fontId="0" fillId="0" borderId="0" xfId="0" applyNumberFormat="1"/>
    <xf numFmtId="0" fontId="0" fillId="4" borderId="0" xfId="0" applyFont="1" applyFill="1" applyBorder="1" applyAlignment="1">
      <alignment horizontal="left"/>
    </xf>
    <xf numFmtId="0" fontId="0" fillId="6" borderId="0" xfId="0" applyFill="1"/>
    <xf numFmtId="44" fontId="0" fillId="0" borderId="0" xfId="1" applyFont="1" applyBorder="1" applyAlignment="1"/>
    <xf numFmtId="0" fontId="0" fillId="4" borderId="0" xfId="0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left" wrapText="1"/>
    </xf>
    <xf numFmtId="4" fontId="0" fillId="4" borderId="7" xfId="0" applyNumberFormat="1" applyFont="1" applyFill="1" applyBorder="1" applyAlignment="1">
      <alignment horizontal="left" wrapText="1"/>
    </xf>
    <xf numFmtId="4" fontId="0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left" vertical="center" wrapText="1"/>
    </xf>
    <xf numFmtId="4" fontId="0" fillId="4" borderId="7" xfId="0" applyNumberFormat="1" applyFont="1" applyFill="1" applyBorder="1" applyAlignment="1">
      <alignment horizontal="left" vertical="center" wrapText="1"/>
    </xf>
    <xf numFmtId="44" fontId="0" fillId="0" borderId="0" xfId="1" applyFont="1" applyBorder="1" applyAlignment="1">
      <alignment horizontal="center"/>
    </xf>
  </cellXfs>
  <cellStyles count="14">
    <cellStyle name="Currency 2" xfId="13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Moneda" xfId="1" builtinId="4"/>
    <cellStyle name="Normal" xfId="0" builtinId="0"/>
    <cellStyle name="Normal 2" xfId="11"/>
    <cellStyle name="Porcentaje" xfId="1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393927</xdr:colOff>
      <xdr:row>1</xdr:row>
      <xdr:rowOff>53232</xdr:rowOff>
    </xdr:from>
    <xdr:to>
      <xdr:col>4</xdr:col>
      <xdr:colOff>272859</xdr:colOff>
      <xdr:row>7</xdr:row>
      <xdr:rowOff>22814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rca">
              <a:extLst>
                <a:ext uri="{FF2B5EF4-FFF2-40B4-BE49-F238E27FC236}">
                  <a16:creationId xmlns="" xmlns:a16="http://schemas.microsoft.com/office/drawing/2014/main" id="{00000000-0008-0000-02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rc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82993" y="418262"/>
              <a:ext cx="1699519" cy="10646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379175</xdr:colOff>
      <xdr:row>7</xdr:row>
      <xdr:rowOff>77553</xdr:rowOff>
    </xdr:from>
    <xdr:to>
      <xdr:col>4</xdr:col>
      <xdr:colOff>258107</xdr:colOff>
      <xdr:row>18</xdr:row>
      <xdr:rowOff>58286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Año">
              <a:extLst>
                <a:ext uri="{FF2B5EF4-FFF2-40B4-BE49-F238E27FC236}">
                  <a16:creationId xmlns="" xmlns:a16="http://schemas.microsoft.com/office/drawing/2014/main" id="{00000000-0008-0000-02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68241" y="1537673"/>
              <a:ext cx="1699519" cy="1268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404176</xdr:colOff>
      <xdr:row>1</xdr:row>
      <xdr:rowOff>57807</xdr:rowOff>
    </xdr:from>
    <xdr:to>
      <xdr:col>5</xdr:col>
      <xdr:colOff>544712</xdr:colOff>
      <xdr:row>19</xdr:row>
      <xdr:rowOff>19818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Modelo">
              <a:extLst>
                <a:ext uri="{FF2B5EF4-FFF2-40B4-BE49-F238E27FC236}">
                  <a16:creationId xmlns="" xmlns:a16="http://schemas.microsoft.com/office/drawing/2014/main" id="{00000000-0008-0000-02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del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01997" y="425669"/>
              <a:ext cx="1659281" cy="34567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604657</xdr:colOff>
      <xdr:row>1</xdr:row>
      <xdr:rowOff>27087</xdr:rowOff>
    </xdr:from>
    <xdr:to>
      <xdr:col>6</xdr:col>
      <xdr:colOff>1091972</xdr:colOff>
      <xdr:row>18</xdr:row>
      <xdr:rowOff>171613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Tipo">
              <a:extLst>
                <a:ext uri="{FF2B5EF4-FFF2-40B4-BE49-F238E27FC236}">
                  <a16:creationId xmlns="" xmlns:a16="http://schemas.microsoft.com/office/drawing/2014/main" id="{00000000-0008-0000-02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021223" y="394949"/>
              <a:ext cx="1585646" cy="25408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C" refreshedDate="43867.409820949077" createdVersion="5" refreshedVersion="5" minRefreshableVersion="3" recordCount="175">
  <cacheSource type="worksheet">
    <worksheetSource ref="A1:L1048576" sheet="tabla de unidades"/>
  </cacheSource>
  <cacheFields count="12">
    <cacheField name="id" numFmtId="0">
      <sharedItems containsString="0" containsBlank="1" containsNumber="1" containsInteger="1" minValue="1" maxValue="153"/>
    </cacheField>
    <cacheField name="Marca" numFmtId="0">
      <sharedItems containsBlank="1" count="3">
        <s v="CHEVROLET"/>
        <s v="NISSAN"/>
        <m/>
      </sharedItems>
    </cacheField>
    <cacheField name="Año" numFmtId="0">
      <sharedItems containsString="0" containsBlank="1" containsNumber="1" containsInteger="1" minValue="2019" maxValue="2020" count="3">
        <n v="2020"/>
        <n v="2019"/>
        <m/>
      </sharedItems>
    </cacheField>
    <cacheField name="Modelo" numFmtId="0">
      <sharedItems containsBlank="1" count="137">
        <s v="Beat 5 ptas"/>
        <s v="Beat 5 ptas Cargo"/>
        <s v="Beat 4 ptas"/>
        <s v="Spark 5 ptas."/>
        <s v="Nuevo Aveo"/>
        <s v="Cavalier"/>
        <s v="Trax SUV"/>
        <s v="Equinox"/>
        <s v="Traverse"/>
        <s v="Tahoe SUV"/>
        <s v="Tahoe SUV 4X4"/>
        <s v="Tahoe SUV (Police) 4x2"/>
        <s v="Suburban SUV"/>
        <s v="Suburban SUV 4X4"/>
        <s v="Tornado Pick Up"/>
        <s v="Colorado Doble Cabina"/>
        <s v="Silverado WT Cabina Regular"/>
        <s v="Silverado WT Doble Cabina"/>
        <s v="Cheyenne Cabina Regular"/>
        <s v="Cheyenne Doble Cabina"/>
        <s v="Express Cargo Van"/>
        <s v="Express Cargo Van Ambulancia"/>
        <s v="Express Pas. Van"/>
        <s v="BUICK - GMC Terrain SUV"/>
        <s v="Acadia"/>
        <s v="Buick Envision"/>
        <s v="Enclave"/>
        <s v="CADILLAC XT5"/>
        <s v="Cadillac XT4"/>
        <s v="VERSA"/>
        <s v="LEAF"/>
        <s v="PATHFINDER"/>
        <s v="SENTRA"/>
        <s v="ARMADA"/>
        <s v="ALTIMA"/>
        <s v="NP3000"/>
        <s v="MARCH"/>
        <s v="KICKS"/>
        <s v="NV350"/>
        <s v="X-TRAIL"/>
        <s v="V-DRIVE"/>
        <s v="FRONTIER"/>
        <s v="MAXIMA"/>
        <s v="MURANO"/>
        <m/>
        <s v="ALCE8" u="1"/>
        <s v="MVMB6" u="1"/>
        <s v="LEAL1" u="1"/>
        <s v="KBCE2" u="1"/>
        <s v="VEAA4" u="1"/>
        <s v="VEMA8" u="1"/>
        <s v="X3CA2" u="1"/>
        <s v="VEAS6" u="1"/>
        <s v="VEMD5" u="1"/>
        <s v="VDMC1" u="1"/>
        <s v="ALCT1" u="1"/>
        <s v="Sierra Denali AWD" u="1"/>
        <s v="F" u="1"/>
        <s v="VECP1" u="1"/>
        <s v="X3CS2" u="1"/>
        <s v="MACE1" u="1"/>
        <s v="U5MP2" u="1"/>
        <s v="B" u="1"/>
        <s v="VEMS6" u="1"/>
        <s v="PACA4" u="1"/>
        <s v="VEAE7" u="1"/>
        <s v="LEAS1" u="1"/>
        <s v="GCMA6" u="1"/>
        <s v="X2CA2" u="1"/>
        <s v="370Z" u="1"/>
        <s v="VECE1" u="1"/>
        <s v="PACS2" u="1"/>
        <s v="FUAP2" u="1"/>
        <s v="X2CS2" u="1"/>
        <s v="GPMAE" u="1"/>
        <s v="KVCA2" u="1"/>
        <s v="SECA3" u="1"/>
        <s v="FGMLB" u="1"/>
        <s v="MACR3" u="1"/>
        <s v="SEMA3" u="1"/>
        <s v="Escalade ESV SUV AWD PLATINUM" u="1"/>
        <s v="E" u="1"/>
        <s v="A" u="1"/>
        <s v="MRMRA" u="1"/>
        <s v="Escalade SUV AWD PLATINUM" u="1"/>
        <s v="SEMS5" u="1"/>
        <s v="MRAAA" u="1"/>
        <s v="KVMS2" u="1"/>
        <s v="MACA1" u="1"/>
        <s v="GDMLF" u="1"/>
        <s v="GDMCA" u="1"/>
        <s v="DDMBH" u="1"/>
        <s v="MRMAA" u="1"/>
        <s v="DCMP6" u="1"/>
        <s v="Escalade ESV AWD" u="1"/>
        <s v="MBAEA" u="1"/>
        <s v="MRASA" u="1"/>
        <s v="NOTE" u="1"/>
        <s v="LEALA" u="1"/>
        <s v="X2CAX" u="1"/>
        <s v="VEMA7" u="1"/>
        <s v="VECA1" u="1"/>
        <s v="P" u="1"/>
        <s v="KOCEB" u="1"/>
        <s v="MUCE6" u="1"/>
        <s v="U2MP2" u="1"/>
        <s v="MRMSA" u="1"/>
        <s v="Sierra Crew Cab 4X4 All Terrain" u="1"/>
        <s v="D" u="1"/>
        <s v="VEMS7" u="1"/>
        <s v="VECS1" u="1"/>
        <s v="Sierra Regular 4X4" u="1"/>
        <s v="X3CE2" u="1"/>
        <s v="GCMAF" u="1"/>
        <s v="GFMXE" u="1"/>
        <s v="GPMA5" u="1"/>
        <s v="FUAGE" u="1"/>
        <s v="FGML2" u="1"/>
        <s v="ARAR9" u="1"/>
        <s v="NP300" u="1"/>
        <s v="Terrain SUV" u="1"/>
        <s v="MVMA6" u="1"/>
        <s v="ALCA5" u="1"/>
        <s v="VDMM1" u="1"/>
        <s v="MCMB6" u="1"/>
        <s v="DFAL5" u="1"/>
        <s v="NV350 URVAN" u="1"/>
        <s v="PACE2" u="1"/>
        <s v="SECS6" u="1"/>
        <s v="UVMAA" u="1"/>
        <s v="G" u="1"/>
        <s v="X2CE2" u="1"/>
        <s v="SECV5" u="1"/>
        <s v="C" u="1"/>
        <s v="X2CH1" u="1"/>
        <s v="GEMAG" u="1"/>
        <s v="PACW2" u="1"/>
      </sharedItems>
    </cacheField>
    <cacheField name="Tipo" numFmtId="0">
      <sharedItems containsBlank="1" count="128">
        <s v="A"/>
        <s v="B"/>
        <s v="C"/>
        <s v="F"/>
        <s v="D"/>
        <s v="E"/>
        <s v="G"/>
        <s v="P"/>
        <s v="H"/>
        <s v="M"/>
        <s v="S"/>
        <s v="L"/>
        <s v="N"/>
        <s v="VEMD5"/>
        <s v="VDMM1"/>
        <s v="VEMS6"/>
        <s v="VEAS6"/>
        <s v="VEMA7"/>
        <s v="VEAA4"/>
        <s v="VEAE7"/>
        <s v="LEAS1"/>
        <s v="LEAL1"/>
        <s v="LEALA"/>
        <s v="PACS2"/>
        <s v="PACA4"/>
        <s v="PACE2"/>
        <s v="PACW2"/>
        <s v="SEMS5"/>
        <s v="SECS6"/>
        <s v="SEMA3"/>
        <s v="SECA3"/>
        <s v="SECV5"/>
        <s v="ARAR9"/>
        <s v="ALCT1"/>
        <s v="ALCA5"/>
        <s v="ALCE8"/>
        <s v="GCMA6"/>
        <s v="GCMAF"/>
        <s v="GEMAG"/>
        <s v="GPMA5"/>
        <s v="GPMAE"/>
        <s v="GDMCA"/>
        <s v="DCMP6"/>
        <s v="GDMLF"/>
        <s v="GFMXE"/>
        <s v="FGML2"/>
        <s v="FGMLB"/>
        <s v="DDMBH"/>
        <s v="DFAL5"/>
        <s v="MVMA6"/>
        <s v="MVMB6"/>
        <s v="MCMB6"/>
        <s v="MRMSA"/>
        <s v="MRASA"/>
        <s v="MRMAA"/>
        <s v="MRAAA"/>
        <s v="MBAEA"/>
        <s v="MRMRA"/>
        <s v="KVMS2"/>
        <s v="KVCA2"/>
        <s v="KBCE2"/>
        <s v="KOCEB"/>
        <s v="UVMAA"/>
        <s v="U2MP2"/>
        <s v="U5MP2"/>
        <s v="X2CS2"/>
        <s v="X3CS2"/>
        <s v="X2CA2"/>
        <s v="X3CA2"/>
        <s v="X2CAX"/>
        <s v="X2CE2"/>
        <s v="X3CE2"/>
        <s v="X2CH1"/>
        <s v="VEMS7"/>
        <s v="VECS1"/>
        <s v="VEMA8"/>
        <s v="VECA1"/>
        <s v="VECE1"/>
        <s v="VECP1"/>
        <s v="VDMC1"/>
        <s v="FUAP2"/>
        <s v="FUAGE"/>
        <s v="MACA1"/>
        <s v="MACR3"/>
        <s v="MACE1"/>
        <s v="MUCE6"/>
        <m/>
        <s v="MRMS9" u="1"/>
        <s v="NOCR5" u="1"/>
        <s v="Suburban SUV 4X4" u="1"/>
        <s v="Cavalier" u="1"/>
        <s v="NOCA5" u="1"/>
        <s v="Sierra Denali AWD" u="1"/>
        <s v="NOCS5" u="1"/>
        <s v="Spark 5 ptas." u="1"/>
        <s v="Traverse" u="1"/>
        <s v="Beat 4 ptas" u="1"/>
        <s v="NOMS5" u="1"/>
        <s v="Trax SUV" u="1"/>
        <s v="Beat 5 ptas Cargo" u="1"/>
        <s v="Tahoe SUV (Police) 4x2" u="1"/>
        <s v="37AT2" u="1"/>
        <s v="UCMPA" u="1"/>
        <s v="MVMA5" u="1"/>
        <s v="37MT2" u="1"/>
        <s v="MCMB5" u="1"/>
        <s v="Silverado WT Doble Cabina" u="1"/>
        <s v="UVMPA" u="1"/>
        <s v="MUCA1" u="1"/>
        <s v="UDM53" u="1"/>
        <s v="MVMB5" u="1"/>
        <s v="Sierra Crew Cab 4X4 All Terrain" u="1"/>
        <s v="Silverado WT Cabina Regular" u="1"/>
        <s v="UDMPB" u="1"/>
        <s v="Sierra Regular 4X4" u="1"/>
        <s v="Equinox" u="1"/>
        <s v="Nuevo Aveo" u="1"/>
        <s v="KBCA5" u="1"/>
        <s v="Terrain SUV" u="1"/>
        <s v="Tornado Pick Up" u="1"/>
        <s v="MRAA9" u="1"/>
        <s v="MRMR7" u="1"/>
        <s v="VDMS1" u="1"/>
        <s v="MRMA9" u="1"/>
        <s v="Beat 5 ptas" u="1"/>
        <s v="MRAS9" u="1"/>
        <s v="Suburban SUV" u="1"/>
        <s v="KBMS3" u="1"/>
      </sharedItems>
    </cacheField>
    <cacheField name="Descipcion" numFmtId="0">
      <sharedItems containsBlank="1" count="193" longText="1">
        <s v="LS, Rend 20.7 km/l, 1.2L, Manual, Frenos Disco, 2BA, S/A, , Provisiones Radio, Asientos 60/40, Rines14&quot; Acero, ABS"/>
        <s v="LT, Rend 20.7 km/l, 1.2L, Manual, Frenos Disco, 2BA, A/C, , AM/FM/CD/BT,USB,AUX, Asientos 60/40, Rines14&quot; Acero, ABS"/>
        <s v="LTZ, Rend 20.7 km/l, 1.2L, Manual, Frenos ABS, 2BA, A/C, Pant.Táctil 7&quot;, Infoentretenimiento Chevrolet MyLink, Asientos 60/40, Rines14&quot; Aluminio,"/>
        <s v="Activ, Manual con A/C, Radio, Bolsas de aire y ABS"/>
        <s v="LS, Rend 20.7 km/l, 1.2L, Manual, Frenos Disco, 2BA, S/A, , Provisiones Radio, S/Asientos traseros y Barras de Carga, Rines14&quot; Acero"/>
        <s v="LS, Rend 20.7 km/l, 1.2L, Manual, Frenos Disco, 2BA, A/C, , Provisiones Radio, S/Asientos traseros y Barras de Carga, Rines14&quot; Acero"/>
        <s v="LS, Rend 20.7 km/l, 1.2L, Manual, Frenos Disco, 2BA, S/A, , Provisiones Radio, Cap Cajuela 385(l), Rines14&quot; Acero, ABS"/>
        <s v="LT, Rend 20.7 km/l, 1.2L, Manual, Frenos Disco, 2BA, A/C, , AM/FM/CD/BT,USB,AUX, Cap Cajuela 385(l), Rines14&quot; Acero, ABS"/>
        <s v="LTZ, Rend 20.7 km/l, 1.2L, Manual, ABS, 2BA, A/C, Pant.Táctil 7&quot;, Infoentretenimiento Chevrolet MyLink, Cap Cajuela 385(l), Rines14&quot; Aluminio"/>
        <s v="LT, Rend 22.2 km/l, 1.4L, Manual, ABS, 2BA, A/C, , AM/FM/MP3/BT,USB,AUX, Asientos 60/40, Rines14&quot; Acero"/>
        <s v="LT, Rend 21.8 km/l, 1.4L, CVT, ABS, 2BA, A/C, , AM/FM/MP3/BT,USB,AUX, Asientos 60/40, Rines14&quot; Acero"/>
        <s v="Premier, Rend 21.7 km/l, 1.4L, Manual, ABS, 2BA, A/C, Pant.Táctil 7&quot;, Infoentretenimiento Chevrolet MyLink, Asientos 60/40, Rines15&quot; Aliminio, OnStar"/>
        <s v="Premier, Rend 21.8 km/l, 1.4L, CVT, ABS, 2BA, A/C, Pant.Táctil 7&quot;, Infoentretenimiento Chevrolet MyLink, Asientos 60/40, Rines15&quot; Aliminio, OnStar"/>
        <s v="Activ, Rend 21.7 km/l, 1.4L, Activ, ABS, 2BA, A/C, Pant.Táctil 7&quot;, Infoentretenimiento Chevrolet MyLink, Parrilla doble puerto, diseño Activ, Asientos 60/40, Rines15&quot; Aliminio, OnStar"/>
        <s v="LS, Manual, A/A, Radio, Bolsas de aire y ABS"/>
        <s v="LS, Automático, A/A, Radio, Bolsas de aire y ABS"/>
        <s v="LT, Manual, Rines Aluminio 15”, Pantalla 4.2”"/>
        <s v="LT, Automático, Rines Aluminio 15”, Pantalla 4.2”"/>
        <s v="LTZ, Manual, Quemacocos y Sensores de Reversa"/>
        <s v="LTZ, Automático, Quemacocos y Sensores de Reversa"/>
        <s v="LS, Rend 17.4 km/l , 1.5L, Manual, 2BA, A/C, , AM/FM/MP3/BT,USB,AUX, Cap Cajuela 405(l), Rines15&quot; Acero "/>
        <s v="LS, Rend 17.4 km/l , 1.5L, Automático, 2BA, A/C, , AM/FM/MP3/BT,USB,AUX, Cap Cajuela 405(l), Rines15&quot; Acero "/>
        <s v="LT, Rend 19.3 km/l, 1.5L, Automático, ABS, 2BA, A/C, , AM/FM/MP3/BT,USB,AUX, Cap Cajuela 405(l), Rines15&quot; Aluminio"/>
        <s v="Premier, Rend 19.3 km/l, 1.5L, Automático, ABS, 4BA, A/C, Pant.Táctil 7&quot;, Infoentretenimiento Chevrolet MyLink, Int. Piel, Cap Caj 405(l), Rines16&quot; Aluminio"/>
        <s v="LS 1.8 l motor, 140 HP, 129 lb-pie, A/C, tela, radio CD/MP3/entrada auxiliar, Bluetooth,ABS, bolsas aire frontales/MT"/>
        <s v="LT 1.8 l motor, 140 HP, 129 lb-pie, A/C, tela, radio CD/MP3/entrada auxiliar,Bluetooth,ABS, bolsas aire frontales /AT, OnStar"/>
        <s v="Premier 1.8 l motor, 140 HP, 129 lb-pie, A/C, piel, radio MyLink /MP3/entrada auxiliar, ABS, AT, bolsas aire frontales y laterales, quemacocos, stabilitrack, OnStar"/>
        <s v="LS - Motor 1.5L Turbo, 4cil, Tela, OnStar® 4G LTE Wi-Fi®, Pantalla 7”, Rin 17"/>
        <s v="LT - Motor 1.5L Turbo, 4cil, Tela, OnStar® 4G LTE Wi-Fi®, Pantalla 8”, Rin 18”"/>
        <s v="Premier (Plus) - Motor 1.5L Turbo, 4cil, Piel, OnStar® 4G LTE Wi-Fi®, Pantalla 8”, Rin 19”, Cámara de visión 360°"/>
        <s v="LT – Motor 3.6L, Piel, 7 pasajeros, OnStar® 4G LTE Wi-Fi®, Pantalla 8”, Rin 20”, Cámara de visión 360°, Quemacocos eléctrico de 2 paneles, Sonido de audio Bose con 10 bocinas"/>
        <s v="LT – Motor 3.6L, Piel, 8 pasajeros, OnStar® 4G LTE Wi-Fi®, Pantalla 8”, Rin 20”, Cámara de visión 360°, Quemacocos eléctrico de 2 paneles, Sonido de audio Bose con 10 bocinas"/>
        <s v="LS 5.3 l motor, v8, 355 hp, 383 lb-pie, AT, A/C, tela, radio CD/MP3/entrada auxiliar/USB, ABS, bolsas de aire cortina, OnStar, stabilitrak, 2da. Fila de banca"/>
        <s v="LT 5.3 l motor, v8, 355 hp, 383 lb-pie, AT, A/C, piel,radio CD/MP3/entrada auxiliar/USB/ Pantalla Tactil, BluRay,  ABS, bolsas de aire cortina, OnStar, DVD, sensor trasero distancia, stabilitrak, 2da. Fila de banca, mapas de navegación"/>
        <s v="LT 5.3 l motor, v8, 355 hp, 383 lb-pie, AT, A/C, piel, radio CD/MP3/entrada auxiliar/USB/ Pantalla Tactil, BluRay, ABS, bolsas de aire cortina, OnStar, DVD, sensor trasero distancia, stabilitrak, quemacocos, cajuela electrica, 2da. Fila de cubo, mapas de navegación"/>
        <s v="Premier 5.3 l motor, v8, 355 hp, 383 lb-pie, AT, Z71, A/C, piel, radio CD/MP3/entrada auxiliar/USB/ Pantalla Tactil, BluRay, ABS, bolsas de aire cortina, DVD, OnStar, sensor trasero distancia, stabilitrak, quemacocos, faros de Xenón y Led, cajuela electrica, 2da. Fila de cubo, mapas de navegación"/>
        <s v="LS 5.3 l motor, v8, 355 hp, 383 lb-pie, AT, A/C, tela, radio CD/MP3/entrada auxiliar/USB, ABS, bolsas de aire cortina, sensor trasero distancia, stabilitrak,  2da. Fila de banca, OnStar"/>
        <s v="LT 5.3 l motor, v8, 355 hp, 383 lb-pie, AT, A/C, piel, radio CD/MP3/entrada auxiliar/USB, MyLink, ABS, bolsas de aire cortina, DVD, sensor trasero distancia, stabilitrak, 2da. Fila de banca, OnStar"/>
        <s v="LT 5.3 l motor, v8, 355 hp, 383 lb-pie, AT, A/C, piel,radio CD/MP3/entrada auxiliar/USB/ MyLink con mapas de navegación, ABS, bolsas de aire cortina, DVD, sensor trasero distancia, stabilitrak, quemacocos,  2da. Fila de cubo, OnStar"/>
        <s v="Premier 5.3 l motor, v8, 355 hp, 383 lb-pie, AT, A/C, piel,radio CD/MP3/entrada auxiliar/USB/ MyLink con mapas de navegación, ABS, bolsas de aire cortina, DVD, sensor trasero distancia, stabilitrak, quemacocos, 4x4, 2da. Fila de cubo, OnStar"/>
        <s v="1.8 l motor, 4 cil, 105 HP, 119 lb-pie, sin A/C, sin radio, rines de acero, inmobilizador, ABS"/>
        <s v="1.8 l motor, 4 cil, 105 HP, 119 lb-pie, A/C, sin radio, rines de acero, inmobilizador, ABS"/>
        <s v="1.8 l motor, 4 cil, 105 HP, 119 lb-pie, A/C, radio con CD y MP3, rines de aluminio, vidrios electricos, inmobilizador, alarma, ABS"/>
        <s v="WT, 4x2, TA, ECOTEC3 2.5L 4cil, 5 pasajeros, OnStar"/>
        <s v="LT, 4x2, TA, ECOTEC3 2.5L 4cil, 5 pasajeros, OnStar, Control crucero, estribos, faros de niebla"/>
        <s v="LT, 4x4, TA, ECOTEC3 3.6L 6cil, 5 pasajeros, OnStar, Control crucero, estribos, faros de niebla"/>
        <s v="Tracción 4X2 Motor V6 4.3L"/>
        <s v="Tracción 4X4 Motor V6 4.3L"/>
        <s v="LT 4x2"/>
        <s v="LT 4x4"/>
        <s v="RST, Tracción 4X4, Motor V8 5.3L, Suspensión todo terreno Z71"/>
        <s v="Trail Boss, Tracción 4X4, Motor V8 5.3L, Suspensión todo terreno elevada en 2”"/>
        <s v="LTZ, Tracción 4X4, Motor V8 5.3L, Suspensión de alto desempeñoTrail Boss, Tracción 4X4, Motor V8 5.3L, Suspensión todo terreno elevada en 2”"/>
        <s v="High Country, Tracción 4X4, Motor V8 6.2L, Suspensión de alto desempeño"/>
        <s v="LS, AUT, A/ACOND, 8 VEL, MOTOR V6 4.3L SIDI"/>
        <s v="LS, AUT, A/ACOND, 6 VEL, MOTOR VORTEC V8 6.0L SFI 'V8 6.0L- AMBULANCIA"/>
        <s v="LS, 16&quot; Acero, V8 6.0L, Aire Acondicionado, Radio, 15 Pasajeros"/>
        <s v="LS, 16&quot; Acero, V8 6.0L, Aire Acondicionado, Radio CD, MP3, 12 Pasajeros"/>
        <s v="SLT"/>
        <s v="Denali"/>
        <s v="AT4"/>
        <s v="Premium 2.0 Turbo,Botón de encendido y apagado del motor, Suspension HiPer strut frontal y 4-link trasera independiente, Transmisión automática de 6 velocidades con modo manual, doble embrague y tracción en las 4 ruedas (AWD), Aire acondicionado de 3 zonas con controles electrónicos, Asientos forrados en piel perforada de alta calidad, Asientos traseros deslizables y abatibles 60/40, Cámara de visión trasera con proyección en consola central, Centro de información al conductor reconfigurable con pantalla de 8” multicolor, Sistema de sonido BOSE® de alto desempeño con 7 bocinas, Volante de lujo calefactable, forrado en piel, con controles de sonido y velocidad, Apertura de cajuela eléctrica sin manos, Espejos eléctricos, calefactables, abatibles manualmente, electro-crómicos y al color de la carrocería, Faros de halógeno delanteros con luces diurnas en LED, Quemacocos eléctrico panorámico doble, Rines de 19” en aluminio maquinado, Llantas P235/50/R19 para toda temporada, OnStar"/>
        <s v="Essence"/>
        <s v="Avenir"/>
        <s v="Luxury"/>
        <s v="Sport"/>
        <s v="Premium Luxury"/>
        <s v="VERSA DRIVE MT A/C 1.6L'19"/>
        <s v="VERSA DRIVE MT 1.6L'19"/>
        <s v="VERSA SENSE MT'19"/>
        <s v="VERSA SENSE AT'19"/>
        <s v="VERSA ADVANCE MT'19"/>
        <s v="VERSA ADVANCE AT'19"/>
        <s v="VERSA EXCLUSIVE AT'19"/>
        <s v="LEAF MY19 S'19"/>
        <s v="LEAF MY19 SL'19"/>
        <s v="LEAF MY19 SL BI-TONO'19"/>
        <s v="PATHFINDER SENSE'19"/>
        <s v="PATHFINDER ADVANCE'19"/>
        <s v="PATHFINDER EXCLUSIVE'19"/>
        <s v="PATHFINDER EXCLUSIVE AWD'19"/>
        <s v="SENTRA SENSE MT'19"/>
        <s v="SENTRA SENSE CVT'19"/>
        <s v="SENTRA ADVANCE MT'19"/>
        <s v="SENTRA ADVANCE CVT'19"/>
        <s v="SENTRA EXCLUSIVE CVT'19"/>
        <s v="ARMADA EXCLUSIVE 4WD V8 5.6L T/A '19"/>
        <s v="ALTIMA SR 2.5L '19"/>
        <s v="ALTIMA ADVANCE 2.5L '19"/>
        <s v="ALTIMA EXCLUSIVE TURBO 2.0L '19"/>
        <s v="NP300 CHASIS CABINA T/M DH PAQ. SEG. 6 VEL.'20"/>
        <s v="NP300 CHASIS CABINA T/M DH AC PAQ. SEG. 6 VEL.'20"/>
        <s v="NP300 ESTACAS T/M DH AC PAQ. SEG. 6 VEL.'20"/>
        <s v="NP300 PICK UP T/M DH PAQ. SEG. 6 VEL.'20"/>
        <s v="NP300 PICK UP T/M DH AC PAQ. SEG. 6 VEL.'20"/>
        <s v="NP300 DOBLE CABINA S T/M AC PAQ. SEG. 6 VEL.'20"/>
        <s v="NP300 CHASIS 4X2 T/M PAQ .SEG. 6 VEL. DIESEL.'20"/>
        <s v="NP300 DOBLE CABINA SE TM AC PAQ SEG 6VEL.'20"/>
        <s v="NP300 FRONTIER XE T/M AC PAQ. SEG.6 VEL.'20"/>
        <s v="NP300 FRONTIER LE T/M AC 6 VEL.'20"/>
        <s v="NP300 FRONTIER PLATINUM LE T/M AC 6 VEL.'20"/>
        <s v="NP300 FRONTIER DOBLE CABINA DIESEL 4X4 T/M AC PAQ. SEG. 6 VEL.'20"/>
        <s v="NP300 FRONTIER LE 4X4 T/A DIESEL.'20"/>
        <s v="MARCH ACTIVE T/M AC'20"/>
        <s v="MARCH ACTIVE T/M AC ABS'20"/>
        <s v="MARCH ACTIVE CARGO T/M AC ABS'20"/>
        <s v="MARCH SENSE TM'20"/>
        <s v="MARCH SENSE TA'20"/>
        <s v="MARCH ADVANCE TM'20"/>
        <s v="MARCH ADVANCE TA'20"/>
        <s v="MARCH EXCLUSIVE TA BI-TONO'20"/>
        <s v="MARCH SR TM NAVI'20"/>
        <s v="KICKS SENSE 1.6 LTS T/M A/C '20"/>
        <s v="KICKS ADVANCE 1.6 LTS CVT A/C '20"/>
        <s v="KICKS EXCLUSIVE 1.6 LTS CVT A/C '20"/>
        <s v="KICKS EXCLUSIVE BI-TONO 1.6 LTS CVT A/C '20"/>
        <s v="NV350 URVAN PANEL 4 VENTANAS AMPLIA T/M'20"/>
        <s v="NV350 URVAN 12 PASAJEROS A/A PAQ. SEG T/M'20"/>
        <s v="NV350 URVAN 15 PASAJEROS AMPLIA A/A PAQ. SEG T/M'20"/>
        <s v="X-TRAIL 5 PUERTAS SENSE 2 ROW'20"/>
        <s v="X-TRAIL 5 PUERTAS SENSE 3 ROW'20"/>
        <s v="X-TRAIL 5 PUERTAS ADVANCE 2 ROW'20"/>
        <s v="X-TRAIL 5 PUERTAS ADVANCE 3 ROW'20"/>
        <s v="X-TRAIL 5 PUERTAS XTREMER 2 ROW'20"/>
        <s v="X-TRAIL 5 PUERTAS EXCLUSIVE 2 ROW'20"/>
        <s v="X-TRAIL 5 PUERTAS EXCLUSIVE 3 ROW'20"/>
        <s v="X-TRAIL 5 PTS HYBRID CVT 2.0 LTS 4 CIL '20"/>
        <s v="VERSA SENSE MT '20"/>
        <s v="VERSA SENSE CVT '20"/>
        <s v="VERSA ADVANCE MT '20"/>
        <s v="VERSA ADVANCE CVT '20"/>
        <s v="VERSA EXCLUSIVE CVT '20"/>
        <s v="VERSA PLATINUM CVT '20"/>
        <s v="V-DRIVE MT A/C 1.6L '20"/>
        <s v="PATHFINDER SENSE'20"/>
        <s v="PATHFINDER ADVANCE'20"/>
        <s v="PATHFINDER EXCLUSIVE'20"/>
        <s v="PATHFINDER EXCLUSIVE AWD'20"/>
        <s v="FRONTIER PRO4X 5AT 4X2'20"/>
        <s v="FRONTIER PRO4X 5AT 4X4'20"/>
        <s v="ALTIMA SR 2.5L '20"/>
        <s v="ALTIMA ADVANCE 2.5L '20"/>
        <s v="ALTIMA EXCLUSIVE TURBO 2.0L '20"/>
        <s v="MAXIMA ADVANCE '20"/>
        <s v="MAXIMA SR '20"/>
        <s v="MAXIMA EXCLUSIVE '20"/>
        <s v="MURANO EXCLUSIVE CVT AWD'20"/>
        <m/>
        <s v="X-TRAIL 5 PUERTAS EXCLUSIVE 2 ROW'19" u="1"/>
        <s v="Sierra Denali" u="1"/>
        <s v="NV350 URVAN 12 PASAJEROS A/A PAQ. SEG  T/M'20" u="1"/>
        <s v="X-TRAIL 5 PUERTAS SENSE 2 ROW'19" u="1"/>
        <s v="MURANO ADVANCE CVT'19" u="1"/>
        <s v="X-TRAIL 5 PTS HYBRID CVT 2.0 LTS 4 CIL '19" u="1"/>
        <s v="MARCH ADVANCE TA'19" u="1"/>
        <s v="NV350 URVAN 15 PASAJEROS AMPLIA A/A PAQ. SEG T/M DIESEL'20" u="1"/>
        <s v="NOTE SENSE CVT'19" u="1"/>
        <s v="6.0L, Motor Vortec V8, 330hp, Eje trasero,  Tracción 4X4, Rin 17&quot;,  4.10 (ISG), Trans Aut con sobre marcha HD, OnStar" u="1"/>
        <s v="Sierra 4X4" u="1"/>
        <s v="MARCH SENSE TA'19" u="1"/>
        <s v="X-TRAIL 5 PUERTAS ADVANCE 3 ROW'19" u="1"/>
        <s v="370Z TOURING T/A'19" u="1"/>
        <s v="Premium ESV 6.2 l motor V8, 403 hp, 417 lb-pie, AT, piel, Radio con Sistema de infoentretenimiento Cadillac User Experience , Sistema OnStar,  camara de visión trasera, quemacocos" u="1"/>
        <s v="KICKS SENSE 1.6 LTS T/M A/C '19" u="1"/>
        <s v="X-TRAIL 5 PUERTAS EXCLUSIVE 3 ROW'19" u="1"/>
        <s v="Premium 6.2L motor Vortec V8, 420 hp, 460 lb-pie, AT, piel, Radio con Sistema de infoentretenimiento Cadillac User Experience , Sistema OnStar, camara de visión trasera, Sensores de abandono y colisión,Control Magnético de Manejo, quemacocos, faros intellibeam, 2a fila asientos de cubo, Faros con tecnología LED,  pantallas LCD para DVD colocadas en las cabeceras de los asientos delanteros." u="1"/>
        <s v="V-DRIVE MT 1.6L '20" u="1"/>
        <s v="NV350 URVAN 12 PASAJEROS A/A PAQ. SEG  T/M'19" u="1"/>
        <s v="NV350 URVAN PANEL AMPLIA A/A PAQ. SEG  T/M'19" u="1"/>
        <s v="MARCH ACTIVE CARGO T/M AC ABS'19" u="1"/>
        <s v="NOTE ADVANCE CVT'19" u="1"/>
        <s v="NOTE SR CVT'19" u="1"/>
        <s v="NV350 URVAN PANEL 4 VENTANAS AMPLIA T/M'19" u="1"/>
        <s v="MARCH ADVANCE TM'19" u="1"/>
        <s v="Premium, OnStar" u="1"/>
        <s v="NV350 URVAN PANEL AMPLIA A/A PAQ. SEG T/M DIESEL'20" u="1"/>
        <s v="MAXIMA EXCLUSIVE '19" u="1"/>
        <s v="MAXIMA SR '19" u="1"/>
        <s v="NOTE SENSE TM'19" u="1"/>
        <s v="NV350 URVAN 15 PASAJEROS AMPLIA A/A PAQ. SEG T/M'19" u="1"/>
        <s v="Platinum, OnStar" u="1"/>
        <s v="MARCH ACTIVE T/M AC'19" u="1"/>
        <s v="Sierra AT4" u="1"/>
        <s v="370Z TOURING T/M'19" u="1"/>
        <s v="NV350 URVAN PANEL 4 VENTANAS AMPLIA PAQ. SEG T/M'20" u="1"/>
        <s v="X-TRAIL 5 PUERTAS SENSE 3 ROW'19" u="1"/>
        <s v="MARCH SR TM NAVI'19" u="1"/>
        <s v="MARCH SENSE TM'19" u="1"/>
        <s v="KICKS ADVANCE 1.6 LTS CVT A/C '19" u="1"/>
        <s v="MAXIMA ADVANCE '19" u="1"/>
        <s v="X-TRAIL 5 PUERTAS ADVANCE 2 ROW'19" u="1"/>
        <s v="MARCH ACTIVE T/M AC ABS'19" u="1"/>
        <s v="KICKS EXCLUSIVE 1.6 LTS CVT A/C '19" u="1"/>
      </sharedItems>
    </cacheField>
    <cacheField name="Precio de Lista" numFmtId="0">
      <sharedItems containsString="0" containsBlank="1" containsNumber="1" minValue="165999.99998999998" maxValue="1353900"/>
    </cacheField>
    <cacheField name="Precio Contado" numFmtId="0">
      <sharedItems containsString="0" containsBlank="1" containsNumber="1" minValue="152720" maxValue="1260100"/>
    </cacheField>
    <cacheField name="Precio flotilla" numFmtId="0">
      <sharedItems containsString="0" containsBlank="1" containsNumber="1" minValue="141172.77445360823" maxValue="1181126.4945410569"/>
    </cacheField>
    <cacheField name="Precio Venta" numFmtId="0">
      <sharedItems containsString="0" containsBlank="1" containsNumber="1" minValue="141172.77445360823" maxValue="1181126.4945410569"/>
    </cacheField>
    <cacheField name="seguro" numFmtId="0">
      <sharedItems containsString="0" containsBlank="1" containsNumber="1" minValue="7764.5025949484525" maxValue="64961.95719975813"/>
    </cacheField>
    <cacheField name="refrendo" numFmtId="0">
      <sharedItems containsString="0" containsBlank="1" containsNumber="1" containsInteger="1" minValue="4500" maxValue="4500"/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">
  <r>
    <n v="1"/>
    <x v="0"/>
    <x v="0"/>
    <x v="0"/>
    <x v="0"/>
    <x v="0"/>
    <n v="179200"/>
    <n v="155700.00000000006"/>
    <n v="141172.77445360823"/>
    <n v="141172.77445360823"/>
    <n v="7764.5025949484525"/>
    <n v="4500"/>
  </r>
  <r>
    <n v="2"/>
    <x v="0"/>
    <x v="0"/>
    <x v="0"/>
    <x v="1"/>
    <x v="1"/>
    <n v="197900"/>
    <n v="175400.00000000015"/>
    <n v="158350.85010309279"/>
    <n v="158350.85010309279"/>
    <n v="8709.2967556701042"/>
    <n v="4500"/>
  </r>
  <r>
    <n v="3"/>
    <x v="0"/>
    <x v="0"/>
    <x v="0"/>
    <x v="2"/>
    <x v="2"/>
    <n v="224100.00000000003"/>
    <n v="201599.99999999997"/>
    <n v="182068.77111340209"/>
    <n v="182068.77111340209"/>
    <n v="10013.782411237115"/>
    <n v="4500"/>
  </r>
  <r>
    <n v="4"/>
    <x v="0"/>
    <x v="0"/>
    <x v="0"/>
    <x v="3"/>
    <x v="3"/>
    <n v="207499.99999999997"/>
    <n v="184999.99999999994"/>
    <n v="166863.31861855672"/>
    <n v="166863.31861855672"/>
    <n v="9177.4825240206192"/>
    <n v="4500"/>
  </r>
  <r>
    <n v="5"/>
    <x v="0"/>
    <x v="0"/>
    <x v="1"/>
    <x v="4"/>
    <x v="4"/>
    <n v="178700"/>
    <n v="156200"/>
    <n v="141593.12956701036"/>
    <n v="141593.12956701036"/>
    <n v="7787.6221261855699"/>
    <n v="4500"/>
  </r>
  <r>
    <n v="6"/>
    <x v="0"/>
    <x v="0"/>
    <x v="1"/>
    <x v="5"/>
    <x v="5"/>
    <n v="189800"/>
    <n v="167299.99999999991"/>
    <n v="151103.48468041237"/>
    <n v="151103.48468041237"/>
    <n v="8310.6916574226798"/>
    <n v="4500"/>
  </r>
  <r>
    <n v="7"/>
    <x v="0"/>
    <x v="0"/>
    <x v="2"/>
    <x v="0"/>
    <x v="6"/>
    <n v="187800"/>
    <n v="164800.00000000006"/>
    <n v="149535.44344329898"/>
    <n v="149535.44344329898"/>
    <n v="8224.4493893814433"/>
    <n v="4500"/>
  </r>
  <r>
    <n v="8"/>
    <x v="0"/>
    <x v="0"/>
    <x v="2"/>
    <x v="1"/>
    <x v="7"/>
    <n v="206400.00000000003"/>
    <n v="183400.00000000006"/>
    <n v="165990.68975257734"/>
    <n v="165990.68975257734"/>
    <n v="9129.4879363917535"/>
    <n v="4500"/>
  </r>
  <r>
    <n v="9"/>
    <x v="0"/>
    <x v="0"/>
    <x v="2"/>
    <x v="2"/>
    <x v="8"/>
    <n v="233200"/>
    <n v="210199.99999999994"/>
    <n v="190432.78602061854"/>
    <n v="190432.78602061854"/>
    <n v="10473.803231134019"/>
    <n v="4500"/>
  </r>
  <r>
    <n v="10"/>
    <x v="0"/>
    <x v="0"/>
    <x v="3"/>
    <x v="1"/>
    <x v="9"/>
    <n v="212000"/>
    <n v="201000.00000000003"/>
    <n v="172357.58554639173"/>
    <n v="172357.58554639173"/>
    <n v="9479.6672050515444"/>
    <n v="4500"/>
  </r>
  <r>
    <n v="11"/>
    <x v="0"/>
    <x v="0"/>
    <x v="3"/>
    <x v="3"/>
    <x v="10"/>
    <n v="238800"/>
    <n v="227799.99999999997"/>
    <n v="197126.27975257733"/>
    <n v="197126.27975257733"/>
    <n v="10841.945386391753"/>
    <n v="4500"/>
  </r>
  <r>
    <n v="12"/>
    <x v="0"/>
    <x v="0"/>
    <x v="3"/>
    <x v="2"/>
    <x v="11"/>
    <n v="248400.00000000003"/>
    <n v="237400.00000000006"/>
    <n v="206095.70703092788"/>
    <n v="206095.70703092788"/>
    <n v="11335.263886701034"/>
    <n v="4500"/>
  </r>
  <r>
    <n v="13"/>
    <x v="0"/>
    <x v="0"/>
    <x v="3"/>
    <x v="6"/>
    <x v="12"/>
    <n v="274600"/>
    <n v="263600"/>
    <n v="228862.04152577321"/>
    <n v="228862.04152577321"/>
    <n v="12587.412283917527"/>
    <n v="4500"/>
  </r>
  <r>
    <n v="14"/>
    <x v="0"/>
    <x v="0"/>
    <x v="3"/>
    <x v="4"/>
    <x v="13"/>
    <n v="257400"/>
    <n v="246399.99999999994"/>
    <n v="214658.74255670104"/>
    <n v="214658.74255670104"/>
    <n v="11806.230840618557"/>
    <n v="4500"/>
  </r>
  <r>
    <n v="15"/>
    <x v="0"/>
    <x v="0"/>
    <x v="4"/>
    <x v="0"/>
    <x v="14"/>
    <n v="225800.00000000006"/>
    <n v="207300.00000000009"/>
    <n v="180344.19603649489"/>
    <n v="180344.19603649489"/>
    <n v="9918.930782007219"/>
    <n v="4500"/>
  </r>
  <r>
    <n v="16"/>
    <x v="0"/>
    <x v="0"/>
    <x v="4"/>
    <x v="1"/>
    <x v="15"/>
    <n v="246500"/>
    <n v="231499.99999999997"/>
    <n v="201168.76540206184"/>
    <n v="201168.76540206184"/>
    <n v="11064.282097113401"/>
    <n v="4500"/>
  </r>
  <r>
    <n v="17"/>
    <x v="0"/>
    <x v="0"/>
    <x v="4"/>
    <x v="2"/>
    <x v="16"/>
    <n v="247999.99999999994"/>
    <n v="238000"/>
    <n v="203508.81123711338"/>
    <n v="203508.81123711338"/>
    <n v="11192.984618041235"/>
    <n v="4500"/>
  </r>
  <r>
    <n v="18"/>
    <x v="0"/>
    <x v="0"/>
    <x v="4"/>
    <x v="4"/>
    <x v="17"/>
    <n v="264900.00000000006"/>
    <n v="236500.00000000009"/>
    <n v="208775.80997938151"/>
    <n v="208775.80997938151"/>
    <n v="11482.669548865983"/>
    <n v="4500"/>
  </r>
  <r>
    <n v="19"/>
    <x v="0"/>
    <x v="0"/>
    <x v="4"/>
    <x v="5"/>
    <x v="18"/>
    <n v="267900"/>
    <n v="234900"/>
    <n v="207449.33226804121"/>
    <n v="207449.33226804121"/>
    <n v="11409.713274742267"/>
    <n v="4500"/>
  </r>
  <r>
    <n v="20"/>
    <x v="0"/>
    <x v="0"/>
    <x v="4"/>
    <x v="3"/>
    <x v="19"/>
    <n v="284300.00000000006"/>
    <n v="251300.00000000006"/>
    <n v="222598.1868247423"/>
    <n v="222598.1868247423"/>
    <n v="12242.900275360826"/>
    <n v="4500"/>
  </r>
  <r>
    <n v="21"/>
    <x v="0"/>
    <x v="0"/>
    <x v="5"/>
    <x v="0"/>
    <x v="20"/>
    <n v="287700.00000000006"/>
    <n v="270200.00000000006"/>
    <n v="227859.10323711342"/>
    <n v="227859.10323711342"/>
    <n v="12532.250678041239"/>
    <n v="4500"/>
  </r>
  <r>
    <n v="22"/>
    <x v="0"/>
    <x v="0"/>
    <x v="5"/>
    <x v="4"/>
    <x v="21"/>
    <n v="304999.99999999994"/>
    <n v="287499.99999999994"/>
    <n v="241422.65993814429"/>
    <n v="241422.65993814429"/>
    <n v="13278.246296597936"/>
    <n v="4500"/>
  </r>
  <r>
    <n v="23"/>
    <x v="0"/>
    <x v="0"/>
    <x v="5"/>
    <x v="1"/>
    <x v="22"/>
    <n v="327400"/>
    <n v="309900"/>
    <n v="260890.85306214553"/>
    <n v="260890.85306214553"/>
    <n v="14348.996918418004"/>
    <n v="4500"/>
  </r>
  <r>
    <n v="24"/>
    <x v="0"/>
    <x v="0"/>
    <x v="5"/>
    <x v="2"/>
    <x v="23"/>
    <n v="351400.00000000006"/>
    <n v="333900.00000000012"/>
    <n v="281217.17967921757"/>
    <n v="281217.17967921757"/>
    <n v="15466.944882356967"/>
    <n v="4500"/>
  </r>
  <r>
    <n v="25"/>
    <x v="0"/>
    <x v="0"/>
    <x v="6"/>
    <x v="0"/>
    <x v="24"/>
    <n v="324500.00000000006"/>
    <n v="314500.00000000017"/>
    <n v="270582.28984583041"/>
    <n v="270582.28984583041"/>
    <n v="14882.025941520673"/>
    <n v="4500"/>
  </r>
  <r>
    <n v="26"/>
    <x v="0"/>
    <x v="0"/>
    <x v="6"/>
    <x v="1"/>
    <x v="25"/>
    <n v="355599.99999999988"/>
    <n v="345599.99999999988"/>
    <n v="299215.95632084063"/>
    <n v="299215.95632084063"/>
    <n v="16456.877597646235"/>
    <n v="4500"/>
  </r>
  <r>
    <n v="27"/>
    <x v="0"/>
    <x v="0"/>
    <x v="6"/>
    <x v="2"/>
    <x v="26"/>
    <n v="392200"/>
    <n v="382199.99999999988"/>
    <n v="334484.30007652106"/>
    <n v="334484.30007652106"/>
    <n v="18396.636504208658"/>
    <n v="4500"/>
  </r>
  <r>
    <n v="28"/>
    <x v="0"/>
    <x v="0"/>
    <x v="7"/>
    <x v="0"/>
    <x v="27"/>
    <n v="510599.99999999988"/>
    <n v="485600"/>
    <n v="420310.04330046469"/>
    <n v="420310.04330046469"/>
    <n v="23117.052381525558"/>
    <n v="4500"/>
  </r>
  <r>
    <n v="29"/>
    <x v="0"/>
    <x v="0"/>
    <x v="7"/>
    <x v="1"/>
    <x v="28"/>
    <n v="541100"/>
    <n v="516100.00000000012"/>
    <n v="447140.31001046882"/>
    <n v="447140.31001046882"/>
    <n v="24592.717050575786"/>
    <n v="4500"/>
  </r>
  <r>
    <n v="30"/>
    <x v="0"/>
    <x v="0"/>
    <x v="7"/>
    <x v="4"/>
    <x v="29"/>
    <n v="614500"/>
    <n v="589500.00000000012"/>
    <n v="513228.05511045951"/>
    <n v="513228.05511045951"/>
    <n v="28227.543031075274"/>
    <n v="4500"/>
  </r>
  <r>
    <n v="31"/>
    <x v="0"/>
    <x v="0"/>
    <x v="8"/>
    <x v="1"/>
    <x v="30"/>
    <n v="891899.99999999988"/>
    <n v="856899.99999999977"/>
    <n v="762285.87243825826"/>
    <n v="762285.87243825826"/>
    <n v="41925.722984104206"/>
    <n v="4500"/>
  </r>
  <r>
    <n v="32"/>
    <x v="0"/>
    <x v="0"/>
    <x v="8"/>
    <x v="2"/>
    <x v="31"/>
    <n v="891899.99999999988"/>
    <n v="856899.99999999977"/>
    <n v="762285.87243825826"/>
    <n v="762285.87243825826"/>
    <n v="41925.722984104206"/>
    <n v="4500"/>
  </r>
  <r>
    <n v="33"/>
    <x v="0"/>
    <x v="0"/>
    <x v="9"/>
    <x v="0"/>
    <x v="32"/>
    <n v="1065900"/>
    <n v="975100"/>
    <n v="910504.98975984426"/>
    <n v="910504.98975984426"/>
    <n v="50077.774436791435"/>
    <n v="4500"/>
  </r>
  <r>
    <n v="34"/>
    <x v="0"/>
    <x v="0"/>
    <x v="9"/>
    <x v="2"/>
    <x v="33"/>
    <n v="1152300"/>
    <n v="1061500.0000000002"/>
    <n v="994877.37221511221"/>
    <n v="994877.37221511221"/>
    <n v="54718.255471831173"/>
    <n v="4500"/>
  </r>
  <r>
    <n v="35"/>
    <x v="0"/>
    <x v="0"/>
    <x v="9"/>
    <x v="4"/>
    <x v="34"/>
    <n v="1190600"/>
    <n v="1099800.0000000007"/>
    <n v="1033467.9591163155"/>
    <n v="1033467.9591163155"/>
    <n v="56840.737751397348"/>
    <n v="4500"/>
  </r>
  <r>
    <n v="36"/>
    <x v="0"/>
    <x v="0"/>
    <x v="10"/>
    <x v="3"/>
    <x v="35"/>
    <n v="1301600"/>
    <n v="1210800"/>
    <n v="1135584.4212443032"/>
    <n v="1135584.4212443032"/>
    <n v="62457.143168436676"/>
    <n v="4500"/>
  </r>
  <r>
    <n v="37"/>
    <x v="0"/>
    <x v="0"/>
    <x v="11"/>
    <x v="7"/>
    <x v="32"/>
    <n v="1046099.9999999999"/>
    <n v="955299.99999999977"/>
    <n v="892457.34158586827"/>
    <n v="892457.34158586827"/>
    <n v="49085.153787222756"/>
    <n v="4500"/>
  </r>
  <r>
    <n v="38"/>
    <x v="0"/>
    <x v="0"/>
    <x v="12"/>
    <x v="0"/>
    <x v="36"/>
    <n v="1112800.0000000002"/>
    <n v="1019000.0000000002"/>
    <n v="953254.2169749249"/>
    <n v="953254.2169749249"/>
    <n v="52428.981933620867"/>
    <n v="4500"/>
  </r>
  <r>
    <n v="39"/>
    <x v="0"/>
    <x v="0"/>
    <x v="12"/>
    <x v="1"/>
    <x v="37"/>
    <n v="1208100"/>
    <n v="1114300"/>
    <n v="1048626.0742979576"/>
    <n v="1048626.0742979576"/>
    <n v="57674.434086387664"/>
    <n v="4500"/>
  </r>
  <r>
    <n v="40"/>
    <x v="0"/>
    <x v="0"/>
    <x v="12"/>
    <x v="2"/>
    <x v="38"/>
    <n v="1246400"/>
    <n v="1152600"/>
    <n v="1081800.6921022546"/>
    <n v="1081800.6921022546"/>
    <n v="59499.038065624001"/>
    <n v="4500"/>
  </r>
  <r>
    <n v="41"/>
    <x v="0"/>
    <x v="0"/>
    <x v="13"/>
    <x v="4"/>
    <x v="39"/>
    <n v="1353900"/>
    <n v="1260100"/>
    <n v="1181126.4945410569"/>
    <n v="1181126.4945410569"/>
    <n v="64961.95719975813"/>
    <n v="4500"/>
  </r>
  <r>
    <n v="42"/>
    <x v="0"/>
    <x v="0"/>
    <x v="14"/>
    <x v="0"/>
    <x v="40"/>
    <n v="275199.99999999994"/>
    <n v="255199.99999999994"/>
    <n v="224335.87880412367"/>
    <n v="224335.87880412367"/>
    <n v="12338.473334226803"/>
    <n v="4500"/>
  </r>
  <r>
    <n v="43"/>
    <x v="0"/>
    <x v="0"/>
    <x v="14"/>
    <x v="1"/>
    <x v="41"/>
    <n v="291199.99999999988"/>
    <n v="271199.99999999988"/>
    <n v="238580.97618556692"/>
    <n v="238580.97618556692"/>
    <n v="13121.953690206181"/>
    <n v="4500"/>
  </r>
  <r>
    <n v="44"/>
    <x v="0"/>
    <x v="0"/>
    <x v="14"/>
    <x v="2"/>
    <x v="42"/>
    <n v="319900"/>
    <n v="296899.99999999994"/>
    <n v="261253.10320191097"/>
    <n v="261253.10320191097"/>
    <n v="14368.920676105103"/>
    <n v="4500"/>
  </r>
  <r>
    <n v="45"/>
    <x v="0"/>
    <x v="0"/>
    <x v="15"/>
    <x v="0"/>
    <x v="43"/>
    <n v="611500.00000000023"/>
    <n v="581500.00000000012"/>
    <n v="532673.86895979347"/>
    <n v="532673.86895979347"/>
    <n v="29297.062792788642"/>
    <n v="4500"/>
  </r>
  <r>
    <n v="46"/>
    <x v="0"/>
    <x v="0"/>
    <x v="15"/>
    <x v="1"/>
    <x v="44"/>
    <n v="642599.99999999977"/>
    <n v="612599.99999999965"/>
    <n v="562606.63243577094"/>
    <n v="562606.63243577094"/>
    <n v="30943.364783967401"/>
    <n v="4500"/>
  </r>
  <r>
    <n v="47"/>
    <x v="0"/>
    <x v="0"/>
    <x v="15"/>
    <x v="2"/>
    <x v="45"/>
    <n v="719000"/>
    <n v="688999.99999999988"/>
    <n v="632547.17941143923"/>
    <n v="632547.17941143923"/>
    <n v="34790.094867629159"/>
    <n v="4500"/>
  </r>
  <r>
    <n v="48"/>
    <x v="0"/>
    <x v="0"/>
    <x v="16"/>
    <x v="0"/>
    <x v="46"/>
    <n v="552400.00000000012"/>
    <n v="552400.00000000012"/>
    <n v="506745.6789606791"/>
    <n v="506745.6789606791"/>
    <n v="27871.012342837352"/>
    <n v="4500"/>
  </r>
  <r>
    <n v="49"/>
    <x v="0"/>
    <x v="0"/>
    <x v="16"/>
    <x v="1"/>
    <x v="47"/>
    <n v="571200.00000000012"/>
    <n v="571200.00000000012"/>
    <n v="523927.32844123722"/>
    <n v="523927.32844123722"/>
    <n v="28816.003064268047"/>
    <n v="4500"/>
  </r>
  <r>
    <n v="50"/>
    <x v="0"/>
    <x v="0"/>
    <x v="17"/>
    <x v="5"/>
    <x v="46"/>
    <n v="640200"/>
    <n v="640200"/>
    <n v="586987.63772319001"/>
    <n v="586987.63772319001"/>
    <n v="32284.320074775449"/>
    <n v="4500"/>
  </r>
  <r>
    <n v="51"/>
    <x v="0"/>
    <x v="0"/>
    <x v="17"/>
    <x v="3"/>
    <x v="47"/>
    <n v="661399.99999999988"/>
    <n v="661399.99999999988"/>
    <n v="606362.68927077251"/>
    <n v="606362.68927077251"/>
    <n v="33349.947909892486"/>
    <n v="4500"/>
  </r>
  <r>
    <n v="52"/>
    <x v="0"/>
    <x v="0"/>
    <x v="18"/>
    <x v="2"/>
    <x v="48"/>
    <n v="688400.00000000012"/>
    <n v="688400.00000000012"/>
    <n v="607897.434802562"/>
    <n v="607897.434802562"/>
    <n v="33434.35891414091"/>
    <n v="4500"/>
  </r>
  <r>
    <n v="53"/>
    <x v="0"/>
    <x v="0"/>
    <x v="18"/>
    <x v="8"/>
    <x v="49"/>
    <n v="738400.00000000012"/>
    <n v="738400.00000000012"/>
    <n v="651897.43479992379"/>
    <n v="651897.43479992379"/>
    <n v="35854.358913995806"/>
    <n v="4500"/>
  </r>
  <r>
    <n v="54"/>
    <x v="0"/>
    <x v="0"/>
    <x v="19"/>
    <x v="1"/>
    <x v="50"/>
    <n v="854300"/>
    <n v="854300"/>
    <n v="753889.43479876197"/>
    <n v="753889.43479876197"/>
    <n v="41463.918913931906"/>
    <n v="4500"/>
  </r>
  <r>
    <n v="55"/>
    <x v="0"/>
    <x v="0"/>
    <x v="19"/>
    <x v="4"/>
    <x v="51"/>
    <n v="920999.99999999988"/>
    <n v="920999.99999999988"/>
    <n v="812585.43479931448"/>
    <n v="812585.43479931448"/>
    <n v="44692.198913962297"/>
    <n v="4500"/>
  </r>
  <r>
    <n v="56"/>
    <x v="0"/>
    <x v="0"/>
    <x v="19"/>
    <x v="2"/>
    <x v="52"/>
    <n v="988100"/>
    <n v="988100"/>
    <n v="871633.43480230484"/>
    <n v="871633.43480230484"/>
    <n v="47939.838914126769"/>
    <n v="4500"/>
  </r>
  <r>
    <n v="57"/>
    <x v="0"/>
    <x v="0"/>
    <x v="19"/>
    <x v="9"/>
    <x v="53"/>
    <n v="1084400"/>
    <n v="1084400"/>
    <n v="956377.43479767616"/>
    <n v="956377.43479767616"/>
    <n v="52600.758913872189"/>
    <n v="4500"/>
  </r>
  <r>
    <n v="58"/>
    <x v="0"/>
    <x v="0"/>
    <x v="19"/>
    <x v="6"/>
    <x v="53"/>
    <n v="1094400"/>
    <n v="1094400"/>
    <n v="965177.43480062869"/>
    <n v="965177.43480062869"/>
    <n v="53084.758914034581"/>
    <n v="4500"/>
  </r>
  <r>
    <n v="59"/>
    <x v="0"/>
    <x v="0"/>
    <x v="20"/>
    <x v="1"/>
    <x v="54"/>
    <n v="621600"/>
    <n v="621600"/>
    <n v="557488.94992716494"/>
    <n v="557488.94992716494"/>
    <n v="30661.892245994073"/>
    <n v="4500"/>
  </r>
  <r>
    <n v="60"/>
    <x v="0"/>
    <x v="0"/>
    <x v="21"/>
    <x v="10"/>
    <x v="55"/>
    <n v="708000"/>
    <n v="708000"/>
    <n v="634696.70250314544"/>
    <n v="634696.70250314544"/>
    <n v="34908.318637673001"/>
    <n v="4500"/>
  </r>
  <r>
    <n v="61"/>
    <x v="0"/>
    <x v="0"/>
    <x v="22"/>
    <x v="2"/>
    <x v="56"/>
    <n v="792199.99999999988"/>
    <n v="792199.99999999988"/>
    <n v="703318.22116044036"/>
    <n v="703318.22116044036"/>
    <n v="38682.502163824218"/>
    <n v="4500"/>
  </r>
  <r>
    <n v="62"/>
    <x v="0"/>
    <x v="0"/>
    <x v="22"/>
    <x v="11"/>
    <x v="57"/>
    <n v="682200.00000000012"/>
    <n v="682200.00000000012"/>
    <n v="605406.43674008688"/>
    <n v="605406.43674008688"/>
    <n v="33297.354020704777"/>
    <n v="4500"/>
  </r>
  <r>
    <n v="63"/>
    <x v="0"/>
    <x v="0"/>
    <x v="23"/>
    <x v="1"/>
    <x v="58"/>
    <n v="653499.99999999988"/>
    <n v="623499.99999999988"/>
    <n v="543368.08585396816"/>
    <n v="543368.08585396816"/>
    <n v="29885.244721968251"/>
    <n v="4500"/>
  </r>
  <r>
    <n v="64"/>
    <x v="0"/>
    <x v="0"/>
    <x v="23"/>
    <x v="4"/>
    <x v="59"/>
    <n v="736400"/>
    <n v="706399.99999999988"/>
    <n v="619264.17225962924"/>
    <n v="619264.17225962924"/>
    <n v="34059.52947427961"/>
    <n v="4500"/>
  </r>
  <r>
    <n v="65"/>
    <x v="0"/>
    <x v="0"/>
    <x v="24"/>
    <x v="0"/>
    <x v="60"/>
    <n v="860099.99999999977"/>
    <n v="860099.99999999977"/>
    <n v="775313.21074246487"/>
    <n v="775313.21074246487"/>
    <n v="42642.226590835569"/>
    <n v="4500"/>
  </r>
  <r>
    <n v="66"/>
    <x v="0"/>
    <x v="0"/>
    <x v="24"/>
    <x v="5"/>
    <x v="59"/>
    <n v="954000.00000000012"/>
    <n v="954000.00000000012"/>
    <n v="860540.98037019174"/>
    <n v="860540.98037019174"/>
    <n v="47329.753920360548"/>
    <n v="4500"/>
  </r>
  <r>
    <n v="67"/>
    <x v="0"/>
    <x v="0"/>
    <x v="25"/>
    <x v="12"/>
    <x v="61"/>
    <n v="772500.00000000012"/>
    <n v="702500.00000000012"/>
    <n v="605973.46922838944"/>
    <n v="605973.46922838944"/>
    <n v="33328.540807561418"/>
    <n v="4500"/>
  </r>
  <r>
    <n v="68"/>
    <x v="0"/>
    <x v="0"/>
    <x v="26"/>
    <x v="11"/>
    <x v="62"/>
    <n v="918299.99999999988"/>
    <n v="888299.99999999977"/>
    <n v="757776.50736333302"/>
    <n v="757776.50736333302"/>
    <n v="41677.707904983319"/>
    <n v="4500"/>
  </r>
  <r>
    <n v="69"/>
    <x v="0"/>
    <x v="0"/>
    <x v="26"/>
    <x v="7"/>
    <x v="63"/>
    <n v="1009700.0000000002"/>
    <n v="979700.00000000023"/>
    <n v="839586.44649477594"/>
    <n v="839586.44649477594"/>
    <n v="46177.254557212676"/>
    <n v="4500"/>
  </r>
  <r>
    <n v="70"/>
    <x v="0"/>
    <x v="0"/>
    <x v="27"/>
    <x v="2"/>
    <x v="64"/>
    <n v="893400"/>
    <n v="855300"/>
    <n v="727505.74073730933"/>
    <n v="727505.74073730933"/>
    <n v="40012.815740552011"/>
    <n v="4500"/>
  </r>
  <r>
    <n v="71"/>
    <x v="0"/>
    <x v="0"/>
    <x v="27"/>
    <x v="3"/>
    <x v="65"/>
    <n v="1037999.9999999999"/>
    <n v="999900.00000000198"/>
    <n v="864187.85019680439"/>
    <n v="864187.85019680439"/>
    <n v="47530.331760824243"/>
    <n v="4500"/>
  </r>
  <r>
    <n v="72"/>
    <x v="0"/>
    <x v="0"/>
    <x v="28"/>
    <x v="4"/>
    <x v="66"/>
    <n v="785000.00000000035"/>
    <n v="754900.00000000047"/>
    <n v="666058.17409505718"/>
    <n v="666058.17409505718"/>
    <n v="36633.199575228144"/>
    <n v="4500"/>
  </r>
  <r>
    <n v="73"/>
    <x v="0"/>
    <x v="0"/>
    <x v="28"/>
    <x v="3"/>
    <x v="65"/>
    <n v="830000.00000000128"/>
    <n v="799900.00000000128"/>
    <n v="708865.32034966489"/>
    <n v="708865.32034966489"/>
    <n v="38987.592619231567"/>
    <n v="4500"/>
  </r>
  <r>
    <n v="74"/>
    <x v="1"/>
    <x v="1"/>
    <x v="29"/>
    <x v="13"/>
    <x v="67"/>
    <n v="201699.76"/>
    <n v="171764"/>
    <n v="171764"/>
    <n v="171764"/>
    <n v="9447.02"/>
    <n v="4500"/>
  </r>
  <r>
    <n v="75"/>
    <x v="1"/>
    <x v="1"/>
    <x v="29"/>
    <x v="14"/>
    <x v="68"/>
    <n v="189700"/>
    <n v="160724"/>
    <n v="160724"/>
    <n v="160724"/>
    <n v="8839.82"/>
    <n v="4500"/>
  </r>
  <r>
    <n v="76"/>
    <x v="1"/>
    <x v="1"/>
    <x v="29"/>
    <x v="15"/>
    <x v="69"/>
    <n v="229799.99998999998"/>
    <n v="197616"/>
    <n v="197616"/>
    <n v="197616"/>
    <n v="10868.88"/>
    <n v="4500"/>
  </r>
  <r>
    <n v="77"/>
    <x v="1"/>
    <x v="1"/>
    <x v="29"/>
    <x v="16"/>
    <x v="70"/>
    <n v="247700"/>
    <n v="214084"/>
    <n v="214084"/>
    <n v="214084"/>
    <n v="11774.62"/>
    <n v="4500"/>
  </r>
  <r>
    <n v="78"/>
    <x v="1"/>
    <x v="1"/>
    <x v="29"/>
    <x v="17"/>
    <x v="71"/>
    <n v="248000"/>
    <n v="214360"/>
    <n v="214360"/>
    <n v="214360"/>
    <n v="11789.8"/>
    <n v="4500"/>
  </r>
  <r>
    <n v="79"/>
    <x v="1"/>
    <x v="1"/>
    <x v="29"/>
    <x v="18"/>
    <x v="72"/>
    <n v="266200"/>
    <n v="231104"/>
    <n v="231104"/>
    <n v="231104"/>
    <n v="12710.72"/>
    <n v="4500"/>
  </r>
  <r>
    <n v="80"/>
    <x v="1"/>
    <x v="1"/>
    <x v="29"/>
    <x v="19"/>
    <x v="73"/>
    <n v="285199.99998999998"/>
    <n v="248584"/>
    <n v="248584"/>
    <n v="248584"/>
    <n v="13672.12"/>
    <n v="4500"/>
  </r>
  <r>
    <n v="81"/>
    <x v="1"/>
    <x v="1"/>
    <x v="30"/>
    <x v="20"/>
    <x v="74"/>
    <n v="702000"/>
    <n v="645840"/>
    <n v="645840"/>
    <n v="645840"/>
    <n v="35521.199999999997"/>
    <n v="4500"/>
  </r>
  <r>
    <n v="82"/>
    <x v="1"/>
    <x v="1"/>
    <x v="30"/>
    <x v="21"/>
    <x v="75"/>
    <n v="775599.99999000004"/>
    <n v="713552"/>
    <n v="713552"/>
    <n v="713552"/>
    <n v="39245.360000000001"/>
    <n v="4500"/>
  </r>
  <r>
    <n v="83"/>
    <x v="1"/>
    <x v="1"/>
    <x v="30"/>
    <x v="22"/>
    <x v="76"/>
    <n v="780200"/>
    <n v="717784.00000999996"/>
    <n v="717784.00000999996"/>
    <n v="717784.00000999996"/>
    <n v="39478.12000055"/>
    <n v="4500"/>
  </r>
  <r>
    <n v="84"/>
    <x v="1"/>
    <x v="1"/>
    <x v="31"/>
    <x v="23"/>
    <x v="77"/>
    <n v="637000.00011999998"/>
    <n v="540040.00171999994"/>
    <n v="540040.00171999994"/>
    <n v="540040.00171999994"/>
    <n v="29702.200094599997"/>
    <n v="4500"/>
  </r>
  <r>
    <n v="85"/>
    <x v="1"/>
    <x v="1"/>
    <x v="31"/>
    <x v="24"/>
    <x v="78"/>
    <n v="718700.00003"/>
    <n v="615203.99995999993"/>
    <n v="615203.99995999993"/>
    <n v="615203.99995999993"/>
    <n v="33836.219997799999"/>
    <n v="4500"/>
  </r>
  <r>
    <n v="86"/>
    <x v="1"/>
    <x v="1"/>
    <x v="31"/>
    <x v="25"/>
    <x v="79"/>
    <n v="807699.99995999993"/>
    <n v="697083.99999000004"/>
    <n v="697083.99999000004"/>
    <n v="697083.99999000004"/>
    <n v="38339.619999450006"/>
    <n v="4500"/>
  </r>
  <r>
    <n v="87"/>
    <x v="1"/>
    <x v="1"/>
    <x v="31"/>
    <x v="26"/>
    <x v="80"/>
    <n v="840000.00015999994"/>
    <n v="726799.9999099999"/>
    <n v="726799.9999099999"/>
    <n v="726799.9999099999"/>
    <n v="39973.999995049991"/>
    <n v="4500"/>
  </r>
  <r>
    <n v="88"/>
    <x v="1"/>
    <x v="1"/>
    <x v="32"/>
    <x v="27"/>
    <x v="81"/>
    <n v="270999.99998999998"/>
    <n v="240120"/>
    <n v="240120"/>
    <n v="240120"/>
    <n v="13206.6"/>
    <n v="4500"/>
  </r>
  <r>
    <n v="89"/>
    <x v="1"/>
    <x v="1"/>
    <x v="32"/>
    <x v="28"/>
    <x v="82"/>
    <n v="291700"/>
    <n v="259164"/>
    <n v="259164"/>
    <n v="259164"/>
    <n v="14254.02"/>
    <n v="4500"/>
  </r>
  <r>
    <n v="90"/>
    <x v="1"/>
    <x v="1"/>
    <x v="32"/>
    <x v="29"/>
    <x v="83"/>
    <n v="310000.00001000002"/>
    <n v="267720"/>
    <n v="267720"/>
    <n v="267720"/>
    <n v="14724.6"/>
    <n v="4500"/>
  </r>
  <r>
    <n v="91"/>
    <x v="1"/>
    <x v="1"/>
    <x v="32"/>
    <x v="30"/>
    <x v="84"/>
    <n v="321600"/>
    <n v="278300"/>
    <n v="278300"/>
    <n v="278300"/>
    <n v="15306.5"/>
    <n v="4500"/>
  </r>
  <r>
    <n v="92"/>
    <x v="1"/>
    <x v="1"/>
    <x v="32"/>
    <x v="31"/>
    <x v="85"/>
    <n v="390400"/>
    <n v="347208"/>
    <n v="347208"/>
    <n v="347208"/>
    <n v="19096.439999999999"/>
    <n v="4500"/>
  </r>
  <r>
    <n v="93"/>
    <x v="1"/>
    <x v="1"/>
    <x v="33"/>
    <x v="32"/>
    <x v="86"/>
    <n v="1139399.9999899999"/>
    <n v="1048247.99999"/>
    <n v="1048247.99999"/>
    <n v="1048247.99999"/>
    <n v="57653.639999450003"/>
    <n v="4500"/>
  </r>
  <r>
    <n v="94"/>
    <x v="1"/>
    <x v="1"/>
    <x v="34"/>
    <x v="33"/>
    <x v="87"/>
    <n v="467500.00108999998"/>
    <n v="407100.00001000002"/>
    <n v="407100.00001000002"/>
    <n v="407100.00001000002"/>
    <n v="22390.500000550001"/>
    <n v="4500"/>
  </r>
  <r>
    <n v="95"/>
    <x v="1"/>
    <x v="1"/>
    <x v="34"/>
    <x v="34"/>
    <x v="88"/>
    <n v="535299.99993000005"/>
    <n v="469475.99992000003"/>
    <n v="469475.99992000003"/>
    <n v="469475.99992000003"/>
    <n v="25821.179995600003"/>
    <n v="4500"/>
  </r>
  <r>
    <n v="96"/>
    <x v="1"/>
    <x v="1"/>
    <x v="34"/>
    <x v="35"/>
    <x v="89"/>
    <n v="595800.00162999996"/>
    <n v="506736.00004999997"/>
    <n v="506736.00004999997"/>
    <n v="506736.00004999997"/>
    <n v="27870.480002749999"/>
    <n v="4500"/>
  </r>
  <r>
    <n v="97"/>
    <x v="1"/>
    <x v="0"/>
    <x v="35"/>
    <x v="36"/>
    <x v="90"/>
    <n v="289400"/>
    <n v="266248"/>
    <n v="266248"/>
    <n v="266248"/>
    <n v="14643.64"/>
    <n v="4500"/>
  </r>
  <r>
    <n v="98"/>
    <x v="1"/>
    <x v="0"/>
    <x v="35"/>
    <x v="37"/>
    <x v="91"/>
    <n v="299400.00001000002"/>
    <n v="275448"/>
    <n v="275448"/>
    <n v="275448"/>
    <n v="15149.64"/>
    <n v="4500"/>
  </r>
  <r>
    <n v="99"/>
    <x v="1"/>
    <x v="0"/>
    <x v="35"/>
    <x v="38"/>
    <x v="92"/>
    <n v="315999.99987999996"/>
    <n v="290720.00001000002"/>
    <n v="290720.00001000002"/>
    <n v="290720.00001000002"/>
    <n v="15989.600000550001"/>
    <n v="4500"/>
  </r>
  <r>
    <n v="100"/>
    <x v="1"/>
    <x v="0"/>
    <x v="35"/>
    <x v="39"/>
    <x v="93"/>
    <n v="320300.00004000001"/>
    <n v="294676"/>
    <n v="294676"/>
    <n v="294676"/>
    <n v="16207.18"/>
    <n v="4500"/>
  </r>
  <r>
    <n v="101"/>
    <x v="1"/>
    <x v="0"/>
    <x v="35"/>
    <x v="40"/>
    <x v="94"/>
    <n v="330300.00007000001"/>
    <n v="303876.00001000002"/>
    <n v="303876.00001000002"/>
    <n v="303876.00001000002"/>
    <n v="16713.180000550001"/>
    <n v="4500"/>
  </r>
  <r>
    <n v="102"/>
    <x v="1"/>
    <x v="0"/>
    <x v="35"/>
    <x v="41"/>
    <x v="95"/>
    <n v="338900.0001"/>
    <n v="313529.00008000003"/>
    <n v="313529.00008000003"/>
    <n v="313529.00008000003"/>
    <n v="17244.095004400002"/>
    <n v="4500"/>
  </r>
  <r>
    <n v="103"/>
    <x v="1"/>
    <x v="0"/>
    <x v="35"/>
    <x v="42"/>
    <x v="96"/>
    <n v="353499.99992000003"/>
    <n v="325220.00001000002"/>
    <n v="325220.00001000002"/>
    <n v="325220.00001000002"/>
    <n v="17887.100000550003"/>
    <n v="4500"/>
  </r>
  <r>
    <n v="104"/>
    <x v="1"/>
    <x v="0"/>
    <x v="35"/>
    <x v="43"/>
    <x v="97"/>
    <n v="355099.99995999999"/>
    <n v="326691.99986000004"/>
    <n v="326691.99986000004"/>
    <n v="326691.99986000004"/>
    <n v="17968.059992300001"/>
    <n v="4500"/>
  </r>
  <r>
    <n v="105"/>
    <x v="1"/>
    <x v="0"/>
    <x v="35"/>
    <x v="44"/>
    <x v="98"/>
    <n v="377299.9999"/>
    <n v="347115.99986000004"/>
    <n v="347115.99986000004"/>
    <n v="347115.99986000004"/>
    <n v="19091.379992300001"/>
    <n v="4500"/>
  </r>
  <r>
    <n v="106"/>
    <x v="1"/>
    <x v="0"/>
    <x v="35"/>
    <x v="45"/>
    <x v="99"/>
    <n v="427499.9999"/>
    <n v="393300"/>
    <n v="393300"/>
    <n v="393300"/>
    <n v="21631.5"/>
    <n v="4500"/>
  </r>
  <r>
    <n v="107"/>
    <x v="1"/>
    <x v="0"/>
    <x v="35"/>
    <x v="46"/>
    <x v="100"/>
    <n v="464400.00011000002"/>
    <n v="427248.00027999998"/>
    <n v="427248.00027999998"/>
    <n v="427248.00027999998"/>
    <n v="23498.6400154"/>
    <n v="4500"/>
  </r>
  <r>
    <n v="108"/>
    <x v="1"/>
    <x v="0"/>
    <x v="35"/>
    <x v="47"/>
    <x v="101"/>
    <n v="464800.00026"/>
    <n v="427616.00001000002"/>
    <n v="427616.00001000002"/>
    <n v="427616.00001000002"/>
    <n v="23518.880000550002"/>
    <n v="4500"/>
  </r>
  <r>
    <n v="109"/>
    <x v="1"/>
    <x v="0"/>
    <x v="35"/>
    <x v="48"/>
    <x v="102"/>
    <n v="605399.99972000008"/>
    <n v="556968.00011000002"/>
    <n v="556968.00011000002"/>
    <n v="556968.00011000002"/>
    <n v="30633.24000605"/>
    <n v="4500"/>
  </r>
  <r>
    <n v="110"/>
    <x v="1"/>
    <x v="0"/>
    <x v="36"/>
    <x v="49"/>
    <x v="103"/>
    <n v="165999.99998999998"/>
    <n v="152720"/>
    <n v="152720"/>
    <n v="152720"/>
    <n v="8399.6"/>
    <n v="4500"/>
  </r>
  <r>
    <n v="111"/>
    <x v="1"/>
    <x v="0"/>
    <x v="36"/>
    <x v="50"/>
    <x v="104"/>
    <n v="177100"/>
    <n v="162932"/>
    <n v="162932"/>
    <n v="162932"/>
    <n v="8961.26"/>
    <n v="4500"/>
  </r>
  <r>
    <n v="112"/>
    <x v="1"/>
    <x v="0"/>
    <x v="36"/>
    <x v="51"/>
    <x v="105"/>
    <n v="180700"/>
    <n v="166244"/>
    <n v="166244"/>
    <n v="166244"/>
    <n v="9143.42"/>
    <n v="4500"/>
  </r>
  <r>
    <n v="113"/>
    <x v="1"/>
    <x v="0"/>
    <x v="36"/>
    <x v="52"/>
    <x v="106"/>
    <n v="198700"/>
    <n v="175444"/>
    <n v="175444"/>
    <n v="175444"/>
    <n v="9649.42"/>
    <n v="4500"/>
  </r>
  <r>
    <n v="114"/>
    <x v="1"/>
    <x v="0"/>
    <x v="36"/>
    <x v="53"/>
    <x v="107"/>
    <n v="216100"/>
    <n v="191452"/>
    <n v="191452"/>
    <n v="191452"/>
    <n v="10529.86"/>
    <n v="4500"/>
  </r>
  <r>
    <n v="115"/>
    <x v="1"/>
    <x v="0"/>
    <x v="36"/>
    <x v="54"/>
    <x v="108"/>
    <n v="221099.99998999998"/>
    <n v="193752"/>
    <n v="193752"/>
    <n v="193752"/>
    <n v="10656.36"/>
    <n v="4500"/>
  </r>
  <r>
    <n v="116"/>
    <x v="1"/>
    <x v="0"/>
    <x v="36"/>
    <x v="55"/>
    <x v="109"/>
    <n v="238600"/>
    <n v="209852"/>
    <n v="209852"/>
    <n v="209852"/>
    <n v="11541.86"/>
    <n v="4500"/>
  </r>
  <r>
    <n v="117"/>
    <x v="1"/>
    <x v="0"/>
    <x v="36"/>
    <x v="56"/>
    <x v="110"/>
    <n v="254100"/>
    <n v="213532.00001000002"/>
    <n v="213532.00001000002"/>
    <n v="213532.00001000002"/>
    <n v="11744.260000550001"/>
    <n v="4500"/>
  </r>
  <r>
    <n v="118"/>
    <x v="1"/>
    <x v="0"/>
    <x v="36"/>
    <x v="57"/>
    <x v="111"/>
    <n v="254100"/>
    <n v="213532.00001000002"/>
    <n v="213532.00001000002"/>
    <n v="213532.00001000002"/>
    <n v="11744.260000550001"/>
    <n v="4500"/>
  </r>
  <r>
    <n v="119"/>
    <x v="1"/>
    <x v="0"/>
    <x v="37"/>
    <x v="58"/>
    <x v="112"/>
    <n v="325400"/>
    <n v="299368"/>
    <n v="299368"/>
    <n v="299368"/>
    <n v="16465.240000000002"/>
    <n v="4500"/>
  </r>
  <r>
    <n v="120"/>
    <x v="1"/>
    <x v="0"/>
    <x v="37"/>
    <x v="59"/>
    <x v="113"/>
    <n v="360800"/>
    <n v="331936"/>
    <n v="331936"/>
    <n v="331936"/>
    <n v="18256.48"/>
    <n v="4500"/>
  </r>
  <r>
    <n v="121"/>
    <x v="1"/>
    <x v="0"/>
    <x v="37"/>
    <x v="60"/>
    <x v="114"/>
    <n v="400400.00001000002"/>
    <n v="368368.00001000002"/>
    <n v="368368.00001000002"/>
    <n v="368368.00001000002"/>
    <n v="20260.240000550002"/>
    <n v="4500"/>
  </r>
  <r>
    <n v="122"/>
    <x v="1"/>
    <x v="0"/>
    <x v="37"/>
    <x v="61"/>
    <x v="115"/>
    <n v="405400.00001000002"/>
    <n v="373996.06624000001"/>
    <n v="373996.06624000001"/>
    <n v="373996.06624000001"/>
    <n v="20569.7836432"/>
    <n v="4500"/>
  </r>
  <r>
    <n v="123"/>
    <x v="1"/>
    <x v="0"/>
    <x v="38"/>
    <x v="62"/>
    <x v="116"/>
    <n v="433699.99978999997"/>
    <n v="397125.99203999998"/>
    <n v="397125.99203999998"/>
    <n v="397125.99203999998"/>
    <n v="21841.929562199999"/>
    <n v="4500"/>
  </r>
  <r>
    <n v="124"/>
    <x v="1"/>
    <x v="0"/>
    <x v="38"/>
    <x v="63"/>
    <x v="117"/>
    <n v="484099.99974"/>
    <n v="445371.99976000004"/>
    <n v="445371.99976000004"/>
    <n v="445371.99976000004"/>
    <n v="24495.4599868"/>
    <n v="4500"/>
  </r>
  <r>
    <n v="125"/>
    <x v="1"/>
    <x v="0"/>
    <x v="38"/>
    <x v="64"/>
    <x v="118"/>
    <n v="542199.99914999993"/>
    <n v="498823.99952000001"/>
    <n v="498823.99952000001"/>
    <n v="498823.99952000001"/>
    <n v="27435.319973600002"/>
    <n v="4500"/>
  </r>
  <r>
    <n v="126"/>
    <x v="1"/>
    <x v="0"/>
    <x v="39"/>
    <x v="65"/>
    <x v="119"/>
    <n v="438100"/>
    <n v="389251.99998999998"/>
    <n v="389251.99998999998"/>
    <n v="389251.99998999998"/>
    <n v="21408.85999945"/>
    <n v="4500"/>
  </r>
  <r>
    <n v="127"/>
    <x v="1"/>
    <x v="0"/>
    <x v="39"/>
    <x v="66"/>
    <x v="120"/>
    <n v="453900.00005999999"/>
    <n v="406999.99992000003"/>
    <n v="406999.99992000003"/>
    <n v="406999.99992000003"/>
    <n v="22384.999995600003"/>
    <n v="4500"/>
  </r>
  <r>
    <n v="128"/>
    <x v="1"/>
    <x v="0"/>
    <x v="39"/>
    <x v="67"/>
    <x v="121"/>
    <n v="499301.16813999997"/>
    <n v="450156.00002000004"/>
    <n v="450156.00002000004"/>
    <n v="450156.00002000004"/>
    <n v="24758.580001100003"/>
    <n v="4500"/>
  </r>
  <r>
    <n v="129"/>
    <x v="1"/>
    <x v="0"/>
    <x v="39"/>
    <x v="68"/>
    <x v="122"/>
    <n v="516399.99836999999"/>
    <n v="465888.00002000004"/>
    <n v="465888.00002000004"/>
    <n v="465888.00002000004"/>
    <n v="25623.840001100001"/>
    <n v="4500"/>
  </r>
  <r>
    <n v="130"/>
    <x v="1"/>
    <x v="0"/>
    <x v="39"/>
    <x v="69"/>
    <x v="123"/>
    <n v="542800"/>
    <n v="490175.99998999998"/>
    <n v="490175.99998999998"/>
    <n v="490175.99998999998"/>
    <n v="26959.67999945"/>
    <n v="4500"/>
  </r>
  <r>
    <n v="131"/>
    <x v="1"/>
    <x v="0"/>
    <x v="39"/>
    <x v="70"/>
    <x v="124"/>
    <n v="563400.00000999996"/>
    <n v="504528.00159999996"/>
    <n v="504528.00159999996"/>
    <n v="504528.00159999996"/>
    <n v="27749.040087999998"/>
    <n v="4500"/>
  </r>
  <r>
    <n v="132"/>
    <x v="1"/>
    <x v="0"/>
    <x v="39"/>
    <x v="71"/>
    <x v="125"/>
    <n v="588799.99999000004"/>
    <n v="527896.00011999998"/>
    <n v="527896.00011999998"/>
    <n v="527896.00011999998"/>
    <n v="29034.280006599998"/>
    <n v="4500"/>
  </r>
  <r>
    <n v="133"/>
    <x v="1"/>
    <x v="0"/>
    <x v="39"/>
    <x v="72"/>
    <x v="126"/>
    <n v="625700"/>
    <n v="557244"/>
    <n v="557244"/>
    <n v="557244"/>
    <n v="30648.420000000002"/>
    <n v="4500"/>
  </r>
  <r>
    <n v="134"/>
    <x v="1"/>
    <x v="0"/>
    <x v="29"/>
    <x v="73"/>
    <x v="127"/>
    <n v="244000"/>
    <n v="224480"/>
    <n v="224480"/>
    <n v="224480"/>
    <n v="12346.4"/>
    <n v="4500"/>
  </r>
  <r>
    <n v="135"/>
    <x v="1"/>
    <x v="0"/>
    <x v="29"/>
    <x v="74"/>
    <x v="128"/>
    <n v="260600"/>
    <n v="239752"/>
    <n v="239752"/>
    <n v="239752"/>
    <n v="13186.36"/>
    <n v="4500"/>
  </r>
  <r>
    <n v="136"/>
    <x v="1"/>
    <x v="0"/>
    <x v="29"/>
    <x v="75"/>
    <x v="129"/>
    <n v="273200"/>
    <n v="251344"/>
    <n v="251344"/>
    <n v="251344"/>
    <n v="13823.92"/>
    <n v="4500"/>
  </r>
  <r>
    <n v="137"/>
    <x v="1"/>
    <x v="0"/>
    <x v="29"/>
    <x v="76"/>
    <x v="130"/>
    <n v="289800"/>
    <n v="266616"/>
    <n v="266616"/>
    <n v="266616"/>
    <n v="14663.88"/>
    <n v="4500"/>
  </r>
  <r>
    <n v="138"/>
    <x v="1"/>
    <x v="0"/>
    <x v="29"/>
    <x v="77"/>
    <x v="131"/>
    <n v="309000.00001000002"/>
    <n v="284280"/>
    <n v="284280"/>
    <n v="284280"/>
    <n v="15635.4"/>
    <n v="4500"/>
  </r>
  <r>
    <n v="139"/>
    <x v="1"/>
    <x v="0"/>
    <x v="29"/>
    <x v="78"/>
    <x v="132"/>
    <n v="326200"/>
    <n v="300104"/>
    <n v="300104"/>
    <n v="300104"/>
    <n v="16505.72"/>
    <n v="4500"/>
  </r>
  <r>
    <n v="140"/>
    <x v="1"/>
    <x v="0"/>
    <x v="40"/>
    <x v="79"/>
    <x v="133"/>
    <n v="203900"/>
    <n v="180688"/>
    <n v="180688"/>
    <n v="180688"/>
    <n v="9937.84"/>
    <n v="4500"/>
  </r>
  <r>
    <n v="141"/>
    <x v="1"/>
    <x v="0"/>
    <x v="31"/>
    <x v="23"/>
    <x v="134"/>
    <n v="649700.00010999991"/>
    <n v="597723.99982999999"/>
    <n v="597723.99982999999"/>
    <n v="597723.99982999999"/>
    <n v="32874.819990650001"/>
    <n v="4500"/>
  </r>
  <r>
    <n v="142"/>
    <x v="1"/>
    <x v="0"/>
    <x v="31"/>
    <x v="24"/>
    <x v="135"/>
    <n v="735099.99985000002"/>
    <n v="676292.00017000001"/>
    <n v="676292.00017000001"/>
    <n v="676292.00017000001"/>
    <n v="37196.060009350003"/>
    <n v="4500"/>
  </r>
  <r>
    <n v="143"/>
    <x v="1"/>
    <x v="0"/>
    <x v="31"/>
    <x v="25"/>
    <x v="136"/>
    <n v="823000.00014000002"/>
    <n v="757159.99805000005"/>
    <n v="757159.99805000005"/>
    <n v="757159.99805000005"/>
    <n v="41643.799892750001"/>
    <n v="4500"/>
  </r>
  <r>
    <n v="144"/>
    <x v="1"/>
    <x v="0"/>
    <x v="31"/>
    <x v="26"/>
    <x v="137"/>
    <n v="855699.99994999997"/>
    <n v="787243.99997"/>
    <n v="787243.99997"/>
    <n v="787243.99997"/>
    <n v="43298.41999835"/>
    <n v="4500"/>
  </r>
  <r>
    <n v="145"/>
    <x v="1"/>
    <x v="0"/>
    <x v="41"/>
    <x v="80"/>
    <x v="138"/>
    <n v="590399.99976999999"/>
    <n v="543168.00006999995"/>
    <n v="543168.00006999995"/>
    <n v="543168.00006999995"/>
    <n v="29874.240003849998"/>
    <n v="4500"/>
  </r>
  <r>
    <n v="146"/>
    <x v="1"/>
    <x v="0"/>
    <x v="41"/>
    <x v="81"/>
    <x v="139"/>
    <n v="636199.99992999993"/>
    <n v="585304.00023000001"/>
    <n v="585304.00023000001"/>
    <n v="585304.00023000001"/>
    <n v="32191.720012649999"/>
    <n v="4500"/>
  </r>
  <r>
    <n v="147"/>
    <x v="1"/>
    <x v="0"/>
    <x v="34"/>
    <x v="33"/>
    <x v="140"/>
    <n v="478800.00012000004"/>
    <n v="440496"/>
    <n v="440496"/>
    <n v="440496"/>
    <n v="24227.279999999999"/>
    <n v="4500"/>
  </r>
  <r>
    <n v="148"/>
    <x v="1"/>
    <x v="0"/>
    <x v="34"/>
    <x v="34"/>
    <x v="141"/>
    <n v="547600.00003"/>
    <n v="503792.00007000001"/>
    <n v="503792.00007000001"/>
    <n v="503792.00007000001"/>
    <n v="27708.560003850002"/>
    <n v="4500"/>
  </r>
  <r>
    <n v="149"/>
    <x v="1"/>
    <x v="0"/>
    <x v="34"/>
    <x v="35"/>
    <x v="142"/>
    <n v="615899.99994000001"/>
    <n v="566628"/>
    <n v="566628"/>
    <n v="566628"/>
    <n v="31164.54"/>
    <n v="4500"/>
  </r>
  <r>
    <n v="150"/>
    <x v="1"/>
    <x v="0"/>
    <x v="42"/>
    <x v="82"/>
    <x v="143"/>
    <n v="603800.00011999998"/>
    <n v="555495.99995999993"/>
    <n v="555495.99995999993"/>
    <n v="555495.99995999993"/>
    <n v="30552.279997799997"/>
    <n v="4500"/>
  </r>
  <r>
    <n v="151"/>
    <x v="1"/>
    <x v="0"/>
    <x v="42"/>
    <x v="83"/>
    <x v="144"/>
    <n v="661099.99991999997"/>
    <n v="608211.99988000002"/>
    <n v="608211.99988000002"/>
    <n v="608211.99988000002"/>
    <n v="33451.659993400004"/>
    <n v="4500"/>
  </r>
  <r>
    <n v="152"/>
    <x v="1"/>
    <x v="0"/>
    <x v="42"/>
    <x v="84"/>
    <x v="145"/>
    <n v="730799.99812999996"/>
    <n v="672335.99988000002"/>
    <n v="672335.99988000002"/>
    <n v="672335.99988000002"/>
    <n v="36978.479993400004"/>
    <n v="4500"/>
  </r>
  <r>
    <n v="153"/>
    <x v="1"/>
    <x v="0"/>
    <x v="43"/>
    <x v="85"/>
    <x v="146"/>
    <n v="773500.00005000003"/>
    <n v="711620.00010999991"/>
    <n v="711620.00010999991"/>
    <n v="711620.00010999991"/>
    <n v="39139.100006049994"/>
    <n v="4500"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  <r>
    <m/>
    <x v="2"/>
    <x v="2"/>
    <x v="44"/>
    <x v="86"/>
    <x v="147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4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4" indent="0" compact="0" compactData="0" multipleFieldFilters="0">
  <location ref="A3:I5" firstHeaderRow="0" firstDataRow="1" firstDataCol="5"/>
  <pivotFields count="12">
    <pivotField compact="0" outline="0" showAll="0"/>
    <pivotField axis="axisRow" compact="0" outline="0" showAll="0" defaultSubtotal="0">
      <items count="3">
        <item x="0"/>
        <item h="1" x="1"/>
        <item h="1" x="2"/>
      </items>
    </pivotField>
    <pivotField axis="axisRow" compact="0" outline="0" showAll="0" defaultSubtotal="0">
      <items count="3">
        <item h="1" x="1"/>
        <item x="0"/>
        <item h="1" x="2"/>
      </items>
    </pivotField>
    <pivotField axis="axisRow" compact="0" outline="0" showAll="0" defaultSubtotal="0">
      <items count="137">
        <item h="1" x="36"/>
        <item h="1" m="1" x="69"/>
        <item h="1" x="34"/>
        <item h="1" x="33"/>
        <item h="1" x="0"/>
        <item h="1" x="27"/>
        <item h="1" x="5"/>
        <item h="1" m="1" x="94"/>
        <item h="1" m="1" x="80"/>
        <item h="1" m="1" x="84"/>
        <item h="1" x="20"/>
        <item h="1" x="21"/>
        <item h="1" x="22"/>
        <item h="1" x="37"/>
        <item h="1" x="30"/>
        <item h="1" x="42"/>
        <item h="1" x="43"/>
        <item h="1" m="1" x="97"/>
        <item h="1" m="1" x="119"/>
        <item h="1" m="1" x="126"/>
        <item h="1" x="31"/>
        <item h="1" x="32"/>
        <item h="1" x="3"/>
        <item h="1" x="13"/>
        <item h="1" x="9"/>
        <item h="1" x="11"/>
        <item h="1" x="10"/>
        <item h="1" x="14"/>
        <item h="1" x="6"/>
        <item h="1" x="29"/>
        <item h="1" x="39"/>
        <item h="1" x="44"/>
        <item h="1" m="1" x="82"/>
        <item h="1" m="1" x="62"/>
        <item h="1" m="1" x="133"/>
        <item h="1" m="1" x="57"/>
        <item h="1" m="1" x="108"/>
        <item h="1" m="1" x="81"/>
        <item h="1" m="1" x="130"/>
        <item h="1" m="1" x="102"/>
        <item h="1" x="38"/>
        <item h="1" x="40"/>
        <item h="1" x="1"/>
        <item h="1" x="2"/>
        <item x="4"/>
        <item h="1" x="7"/>
        <item h="1" x="8"/>
        <item h="1" x="12"/>
        <item h="1" x="16"/>
        <item h="1" x="17"/>
        <item h="1" m="1" x="111"/>
        <item h="1" m="1" x="107"/>
        <item h="1" m="1" x="56"/>
        <item h="1" m="1" x="120"/>
        <item h="1" x="15"/>
        <item h="1" x="18"/>
        <item h="1" x="19"/>
        <item h="1" x="23"/>
        <item h="1" x="24"/>
        <item h="1" x="25"/>
        <item h="1" x="26"/>
        <item h="1" x="28"/>
        <item h="1" m="1" x="53"/>
        <item h="1" m="1" x="123"/>
        <item h="1" m="1" x="63"/>
        <item h="1" m="1" x="52"/>
        <item h="1" m="1" x="100"/>
        <item h="1" m="1" x="49"/>
        <item h="1" m="1" x="65"/>
        <item h="1" m="1" x="66"/>
        <item h="1" m="1" x="47"/>
        <item h="1" m="1" x="98"/>
        <item h="1" m="1" x="71"/>
        <item h="1" m="1" x="64"/>
        <item h="1" m="1" x="127"/>
        <item h="1" m="1" x="136"/>
        <item h="1" m="1" x="85"/>
        <item h="1" m="1" x="128"/>
        <item h="1" m="1" x="79"/>
        <item h="1" m="1" x="76"/>
        <item h="1" m="1" x="132"/>
        <item h="1" m="1" x="118"/>
        <item h="1" m="1" x="55"/>
        <item h="1" m="1" x="122"/>
        <item h="1" m="1" x="45"/>
        <item h="1" m="1" x="67"/>
        <item h="1" m="1" x="113"/>
        <item h="1" m="1" x="135"/>
        <item h="1" m="1" x="115"/>
        <item h="1" m="1" x="74"/>
        <item h="1" m="1" x="90"/>
        <item h="1" m="1" x="93"/>
        <item h="1" m="1" x="89"/>
        <item h="1" m="1" x="114"/>
        <item h="1" m="1" x="117"/>
        <item h="1" m="1" x="77"/>
        <item h="1" m="1" x="91"/>
        <item h="1" m="1" x="125"/>
        <item h="1" m="1" x="121"/>
        <item h="1" m="1" x="46"/>
        <item h="1" m="1" x="124"/>
        <item h="1" m="1" x="106"/>
        <item h="1" m="1" x="96"/>
        <item h="1" m="1" x="92"/>
        <item h="1" m="1" x="86"/>
        <item h="1" m="1" x="95"/>
        <item h="1" m="1" x="83"/>
        <item h="1" m="1" x="87"/>
        <item h="1" m="1" x="75"/>
        <item h="1" m="1" x="48"/>
        <item h="1" m="1" x="103"/>
        <item h="1" m="1" x="129"/>
        <item h="1" m="1" x="105"/>
        <item h="1" m="1" x="61"/>
        <item h="1" m="1" x="73"/>
        <item h="1" m="1" x="59"/>
        <item h="1" m="1" x="68"/>
        <item h="1" m="1" x="51"/>
        <item h="1" m="1" x="99"/>
        <item h="1" m="1" x="131"/>
        <item h="1" m="1" x="112"/>
        <item h="1" m="1" x="134"/>
        <item h="1" m="1" x="109"/>
        <item h="1" m="1" x="110"/>
        <item h="1" m="1" x="50"/>
        <item h="1" m="1" x="101"/>
        <item h="1" m="1" x="70"/>
        <item h="1" m="1" x="58"/>
        <item h="1" m="1" x="54"/>
        <item h="1" m="1" x="72"/>
        <item h="1" m="1" x="116"/>
        <item h="1" m="1" x="88"/>
        <item h="1" m="1" x="78"/>
        <item h="1" m="1" x="60"/>
        <item h="1" m="1" x="104"/>
        <item h="1" x="35"/>
        <item h="1" x="41"/>
      </items>
    </pivotField>
    <pivotField axis="axisRow" compact="0" outline="0" showAll="0" defaultSubtotal="0">
      <items count="128">
        <item h="1" m="1" x="101"/>
        <item h="1" m="1" x="104"/>
        <item h="1" x="0"/>
        <item h="1" x="34"/>
        <item h="1" x="35"/>
        <item h="1" x="33"/>
        <item h="1" x="32"/>
        <item x="1"/>
        <item h="1" x="2"/>
        <item h="1" x="4"/>
        <item h="1" x="42"/>
        <item h="1" x="47"/>
        <item h="1" x="48"/>
        <item h="1" x="5"/>
        <item h="1" x="3"/>
        <item h="1" x="45"/>
        <item h="1" x="46"/>
        <item h="1" x="6"/>
        <item h="1" x="36"/>
        <item h="1" x="37"/>
        <item h="1" x="41"/>
        <item h="1" x="43"/>
        <item h="1" x="38"/>
        <item h="1" x="44"/>
        <item h="1" x="39"/>
        <item h="1" x="40"/>
        <item h="1" m="1" x="117"/>
        <item h="1" x="60"/>
        <item h="1" m="1" x="127"/>
        <item h="1" x="11"/>
        <item h="1" x="21"/>
        <item h="1" x="22"/>
        <item h="1" x="20"/>
        <item h="1" x="82"/>
        <item h="1" x="84"/>
        <item h="1" x="83"/>
        <item h="1" m="1" x="105"/>
        <item h="1" m="1" x="120"/>
        <item h="1" m="1" x="125"/>
        <item h="1" m="1" x="123"/>
        <item h="1" m="1" x="121"/>
        <item h="1" m="1" x="87"/>
        <item h="1" m="1" x="108"/>
        <item h="1" m="1" x="103"/>
        <item h="1" m="1" x="110"/>
        <item h="1" m="1" x="91"/>
        <item h="1" m="1" x="88"/>
        <item h="1" m="1" x="93"/>
        <item h="1" m="1" x="97"/>
        <item h="1" x="7"/>
        <item h="1" x="24"/>
        <item h="1" x="25"/>
        <item h="1" x="23"/>
        <item h="1" x="26"/>
        <item h="1" x="10"/>
        <item h="1" x="30"/>
        <item h="1" x="28"/>
        <item h="1" x="31"/>
        <item h="1" x="29"/>
        <item h="1" x="27"/>
        <item h="1" x="63"/>
        <item h="1" x="64"/>
        <item h="1" m="1" x="102"/>
        <item h="1" m="1" x="109"/>
        <item h="1" m="1" x="113"/>
        <item h="1" x="62"/>
        <item h="1" x="14"/>
        <item h="1" x="18"/>
        <item h="1" x="19"/>
        <item h="1" x="16"/>
        <item h="1" x="17"/>
        <item h="1" x="13"/>
        <item h="1" x="15"/>
        <item h="1" x="67"/>
        <item h="1" x="70"/>
        <item h="1" x="72"/>
        <item h="1" x="65"/>
        <item h="1" x="68"/>
        <item h="1" x="71"/>
        <item h="1" x="66"/>
        <item h="1" x="86"/>
        <item h="1" m="1" x="124"/>
        <item h="1" m="1" x="99"/>
        <item h="1" m="1" x="96"/>
        <item h="1" m="1" x="94"/>
        <item h="1" m="1" x="116"/>
        <item h="1" m="1" x="90"/>
        <item h="1" m="1" x="98"/>
        <item h="1" m="1" x="115"/>
        <item h="1" m="1" x="95"/>
        <item h="1" m="1" x="100"/>
        <item h="1" m="1" x="126"/>
        <item h="1" m="1" x="89"/>
        <item h="1" m="1" x="119"/>
        <item h="1" m="1" x="112"/>
        <item h="1" m="1" x="106"/>
        <item h="1" m="1" x="114"/>
        <item h="1" m="1" x="111"/>
        <item h="1" m="1" x="92"/>
        <item h="1" m="1" x="11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1"/>
        <item h="1" m="1" x="107"/>
        <item h="1" x="69"/>
        <item h="1" x="73"/>
        <item h="1" x="74"/>
        <item h="1" x="75"/>
        <item h="1" x="76"/>
        <item h="1" x="77"/>
        <item h="1" x="78"/>
        <item h="1" m="1" x="122"/>
        <item h="1" x="79"/>
        <item h="1" x="8"/>
        <item h="1" x="9"/>
        <item h="1" x="12"/>
        <item h="1" x="80"/>
        <item h="1" x="81"/>
        <item h="1" x="85"/>
      </items>
    </pivotField>
    <pivotField axis="axisRow" compact="0" outline="0" showAll="0">
      <items count="194">
        <item x="42"/>
        <item x="41"/>
        <item x="40"/>
        <item m="1" x="161"/>
        <item m="1" x="183"/>
        <item m="1" x="157"/>
        <item x="3"/>
        <item x="13"/>
        <item x="88"/>
        <item x="89"/>
        <item x="87"/>
        <item x="86"/>
        <item m="1" x="188"/>
        <item m="1" x="192"/>
        <item m="1" x="163"/>
        <item x="74"/>
        <item x="76"/>
        <item x="75"/>
        <item x="27"/>
        <item x="24"/>
        <item x="32"/>
        <item x="36"/>
        <item x="57"/>
        <item x="56"/>
        <item x="55"/>
        <item x="54"/>
        <item x="15"/>
        <item x="14"/>
        <item x="21"/>
        <item x="20"/>
        <item x="5"/>
        <item x="0"/>
        <item x="6"/>
        <item x="4"/>
        <item x="28"/>
        <item x="30"/>
        <item x="31"/>
        <item x="25"/>
        <item x="37"/>
        <item x="34"/>
        <item x="38"/>
        <item x="33"/>
        <item x="17"/>
        <item x="16"/>
        <item x="22"/>
        <item x="1"/>
        <item x="7"/>
        <item x="10"/>
        <item x="9"/>
        <item x="19"/>
        <item x="18"/>
        <item x="8"/>
        <item x="2"/>
        <item m="1" x="169"/>
        <item m="1" x="191"/>
        <item m="1" x="181"/>
        <item m="1" x="154"/>
        <item m="1" x="173"/>
        <item m="1" x="159"/>
        <item m="1" x="187"/>
        <item m="1" x="186"/>
        <item m="1" x="189"/>
        <item m="1" x="176"/>
        <item m="1" x="177"/>
        <item m="1" x="152"/>
        <item m="1" x="170"/>
        <item m="1" x="156"/>
        <item m="1" x="178"/>
        <item m="1" x="171"/>
        <item x="96"/>
        <item x="91"/>
        <item x="90"/>
        <item x="95"/>
        <item x="97"/>
        <item x="92"/>
        <item x="101"/>
        <item x="102"/>
        <item x="99"/>
        <item x="100"/>
        <item x="98"/>
        <item x="94"/>
        <item x="93"/>
        <item m="1" x="167"/>
        <item m="1" x="150"/>
        <item m="1" x="155"/>
        <item m="1" x="179"/>
        <item x="118"/>
        <item m="1" x="172"/>
        <item m="1" x="168"/>
        <item m="1" x="175"/>
        <item x="78"/>
        <item x="80"/>
        <item x="79"/>
        <item x="77"/>
        <item m="1" x="180"/>
        <item x="29"/>
        <item x="26"/>
        <item x="39"/>
        <item x="35"/>
        <item x="23"/>
        <item x="11"/>
        <item x="12"/>
        <item m="1" x="165"/>
        <item m="1" x="162"/>
        <item m="1" x="174"/>
        <item x="84"/>
        <item x="83"/>
        <item x="85"/>
        <item x="82"/>
        <item x="81"/>
        <item x="58"/>
        <item x="46"/>
        <item x="47"/>
        <item x="72"/>
        <item x="71"/>
        <item x="68"/>
        <item x="67"/>
        <item x="73"/>
        <item x="70"/>
        <item x="69"/>
        <item m="1" x="153"/>
        <item m="1" x="190"/>
        <item m="1" x="160"/>
        <item m="1" x="148"/>
        <item m="1" x="164"/>
        <item m="1" x="151"/>
        <item m="1" x="185"/>
        <item x="147"/>
        <item m="1" x="158"/>
        <item m="1" x="182"/>
        <item m="1" x="149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m="1" x="184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m="1" x="166"/>
        <item x="133"/>
        <item x="59"/>
        <item x="43"/>
        <item x="44"/>
        <item x="45"/>
        <item x="48"/>
        <item x="49"/>
        <item x="50"/>
        <item x="51"/>
        <item x="52"/>
        <item x="53"/>
        <item x="60"/>
        <item x="61"/>
        <item x="62"/>
        <item x="63"/>
        <item x="64"/>
        <item x="65"/>
        <item x="66"/>
        <item x="117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dataField="1"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5">
    <field x="1"/>
    <field x="2"/>
    <field x="3"/>
    <field x="4"/>
    <field x="5"/>
  </rowFields>
  <rowItems count="2">
    <i>
      <x/>
      <x v="1"/>
      <x v="44"/>
      <x v="7"/>
      <x v="2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Precio de Lista" fld="6" baseField="0" baseItem="0"/>
    <dataField name="Suma de Precio Venta" fld="9" baseField="0" baseItem="0"/>
    <dataField name="Suma de seguro" fld="10" baseField="0" baseItem="0"/>
    <dataField name="Suma de refrend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rca" sourceName="Marca">
  <pivotTables>
    <pivotTable tabId="34" name="Tabla dinámica4"/>
  </pivotTables>
  <data>
    <tabular pivotCacheId="2">
      <items count="3">
        <i x="0" s="1"/>
        <i x="1" nd="1"/>
        <i x="2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ño" sourceName="Año">
  <pivotTables>
    <pivotTable tabId="34" name="Tabla dinámica4"/>
  </pivotTables>
  <data>
    <tabular pivotCacheId="2">
      <items count="3">
        <i x="0" s="1"/>
        <i x="1" nd="1"/>
        <i x="2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odelo" sourceName="Modelo">
  <pivotTables>
    <pivotTable tabId="34" name="Tabla dinámica4"/>
  </pivotTables>
  <data>
    <tabular pivotCacheId="2">
      <items count="137">
        <i x="2"/>
        <i x="0"/>
        <i x="23"/>
        <i x="5"/>
        <i x="19"/>
        <i x="15"/>
        <i x="7"/>
        <i x="20"/>
        <i x="4" s="1"/>
        <i x="16"/>
        <i x="3"/>
        <i x="12"/>
        <i x="14"/>
        <i x="8"/>
        <i x="6"/>
        <i x="36" nd="1"/>
        <i x="69" nd="1"/>
        <i x="82" nd="1"/>
        <i x="24" nd="1"/>
        <i x="122" nd="1"/>
        <i x="45" nd="1"/>
        <i x="55" nd="1"/>
        <i x="34" nd="1"/>
        <i x="118" nd="1"/>
        <i x="33" nd="1"/>
        <i x="62" nd="1"/>
        <i x="1" nd="1"/>
        <i x="25" nd="1"/>
        <i x="133" nd="1"/>
        <i x="28" nd="1"/>
        <i x="27" nd="1"/>
        <i x="18" nd="1"/>
        <i x="108" nd="1"/>
        <i x="93" nd="1"/>
        <i x="91" nd="1"/>
        <i x="125" nd="1"/>
        <i x="81" nd="1"/>
        <i x="26" nd="1"/>
        <i x="94" nd="1"/>
        <i x="80" nd="1"/>
        <i x="84" nd="1"/>
        <i x="21" nd="1"/>
        <i x="22" nd="1"/>
        <i x="57" nd="1"/>
        <i x="117" nd="1"/>
        <i x="77" nd="1"/>
        <i x="41" nd="1"/>
        <i x="116" nd="1"/>
        <i x="72" nd="1"/>
        <i x="130" nd="1"/>
        <i x="67" nd="1"/>
        <i x="113" nd="1"/>
        <i x="90" nd="1"/>
        <i x="89" nd="1"/>
        <i x="135" nd="1"/>
        <i x="114" nd="1"/>
        <i x="115" nd="1"/>
        <i x="74" nd="1"/>
        <i x="48" nd="1"/>
        <i x="37" nd="1"/>
        <i x="103" nd="1"/>
        <i x="75" nd="1"/>
        <i x="87" nd="1"/>
        <i x="30" nd="1"/>
        <i x="47" nd="1"/>
        <i x="98" nd="1"/>
        <i x="66" nd="1"/>
        <i x="88" nd="1"/>
        <i x="60" nd="1"/>
        <i x="78" nd="1"/>
        <i x="42" nd="1"/>
        <i x="95" nd="1"/>
        <i x="124" nd="1"/>
        <i x="86" nd="1"/>
        <i x="96" nd="1"/>
        <i x="92" nd="1"/>
        <i x="83" nd="1"/>
        <i x="106" nd="1"/>
        <i x="104" nd="1"/>
        <i x="43" nd="1"/>
        <i x="121" nd="1"/>
        <i x="46" nd="1"/>
        <i x="97" nd="1"/>
        <i x="119" nd="1"/>
        <i x="35" nd="1"/>
        <i x="38" nd="1"/>
        <i x="126" nd="1"/>
        <i x="102" nd="1"/>
        <i x="64" nd="1"/>
        <i x="127" nd="1"/>
        <i x="71" nd="1"/>
        <i x="136" nd="1"/>
        <i x="31" nd="1"/>
        <i x="76" nd="1"/>
        <i x="128" nd="1"/>
        <i x="132" nd="1"/>
        <i x="79" nd="1"/>
        <i x="85" nd="1"/>
        <i x="32" nd="1"/>
        <i x="107" nd="1"/>
        <i x="56" nd="1"/>
        <i x="111" nd="1"/>
        <i x="17" nd="1"/>
        <i x="13" nd="1"/>
        <i x="9" nd="1"/>
        <i x="11" nd="1"/>
        <i x="10" nd="1"/>
        <i x="120" nd="1"/>
        <i x="105" nd="1"/>
        <i x="61" nd="1"/>
        <i x="129" nd="1"/>
        <i x="54" nd="1"/>
        <i x="123" nd="1"/>
        <i x="40" nd="1"/>
        <i x="49" nd="1"/>
        <i x="65" nd="1"/>
        <i x="52" nd="1"/>
        <i x="101" nd="1"/>
        <i x="70" nd="1"/>
        <i x="58" nd="1"/>
        <i x="110" nd="1"/>
        <i x="100" nd="1"/>
        <i x="50" nd="1"/>
        <i x="53" nd="1"/>
        <i x="63" nd="1"/>
        <i x="109" nd="1"/>
        <i x="29" nd="1"/>
        <i x="68" nd="1"/>
        <i x="99" nd="1"/>
        <i x="131" nd="1"/>
        <i x="134" nd="1"/>
        <i x="73" nd="1"/>
        <i x="51" nd="1"/>
        <i x="112" nd="1"/>
        <i x="59" nd="1"/>
        <i x="39" nd="1"/>
        <i x="44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" sourceName="Tipo">
  <pivotTables>
    <pivotTable tabId="34" name="Tabla dinámica4"/>
  </pivotTables>
  <data>
    <tabular pivotCacheId="2">
      <items count="128">
        <i x="0"/>
        <i x="1" s="1"/>
        <i x="2"/>
        <i x="4"/>
        <i x="5"/>
        <i x="3"/>
        <i x="101" nd="1"/>
        <i x="104" nd="1"/>
        <i x="34" nd="1"/>
        <i x="35" nd="1"/>
        <i x="33" nd="1"/>
        <i x="32" nd="1"/>
        <i x="96" nd="1"/>
        <i x="124" nd="1"/>
        <i x="99" nd="1"/>
        <i x="90" nd="1"/>
        <i x="42" nd="1"/>
        <i x="47" nd="1"/>
        <i x="48" nd="1"/>
        <i x="115" nd="1"/>
        <i x="45" nd="1"/>
        <i x="46" nd="1"/>
        <i x="81" nd="1"/>
        <i x="80" nd="1"/>
        <i x="6" nd="1"/>
        <i x="36" nd="1"/>
        <i x="37" nd="1"/>
        <i x="41" nd="1"/>
        <i x="43" nd="1"/>
        <i x="38" nd="1"/>
        <i x="44" nd="1"/>
        <i x="39" nd="1"/>
        <i x="40" nd="1"/>
        <i x="8" nd="1"/>
        <i x="117" nd="1"/>
        <i x="60" nd="1"/>
        <i x="127" nd="1"/>
        <i x="61" nd="1"/>
        <i x="59" nd="1"/>
        <i x="58" nd="1"/>
        <i x="11" nd="1"/>
        <i x="21" nd="1"/>
        <i x="22" nd="1"/>
        <i x="20" nd="1"/>
        <i x="9" nd="1"/>
        <i x="82" nd="1"/>
        <i x="84" nd="1"/>
        <i x="83" nd="1"/>
        <i x="56" nd="1"/>
        <i x="105" nd="1"/>
        <i x="51" nd="1"/>
        <i x="120" nd="1"/>
        <i x="55" nd="1"/>
        <i x="125" nd="1"/>
        <i x="53" nd="1"/>
        <i x="123" nd="1"/>
        <i x="54" nd="1"/>
        <i x="121" nd="1"/>
        <i x="57" nd="1"/>
        <i x="87" nd="1"/>
        <i x="52" nd="1"/>
        <i x="108" nd="1"/>
        <i x="85" nd="1"/>
        <i x="103" nd="1"/>
        <i x="49" nd="1"/>
        <i x="110" nd="1"/>
        <i x="50" nd="1"/>
        <i x="12" nd="1"/>
        <i x="91" nd="1"/>
        <i x="88" nd="1"/>
        <i x="93" nd="1"/>
        <i x="97" nd="1"/>
        <i x="116" nd="1"/>
        <i x="7" nd="1"/>
        <i x="24" nd="1"/>
        <i x="25" nd="1"/>
        <i x="23" nd="1"/>
        <i x="26" nd="1"/>
        <i x="10" nd="1"/>
        <i x="30" nd="1"/>
        <i x="28" nd="1"/>
        <i x="31" nd="1"/>
        <i x="29" nd="1"/>
        <i x="27" nd="1"/>
        <i x="111" nd="1"/>
        <i x="92" nd="1"/>
        <i x="114" nd="1"/>
        <i x="112" nd="1"/>
        <i x="106" nd="1"/>
        <i x="94" nd="1"/>
        <i x="126" nd="1"/>
        <i x="89" nd="1"/>
        <i x="100" nd="1"/>
        <i x="118" nd="1"/>
        <i x="119" nd="1"/>
        <i x="95" nd="1"/>
        <i x="98" nd="1"/>
        <i x="63" nd="1"/>
        <i x="64" nd="1"/>
        <i x="102" nd="1"/>
        <i x="109" nd="1"/>
        <i x="113" nd="1"/>
        <i x="62" nd="1"/>
        <i x="107" nd="1"/>
        <i x="79" nd="1"/>
        <i x="14" nd="1"/>
        <i x="122" nd="1"/>
        <i x="18" nd="1"/>
        <i x="19" nd="1"/>
        <i x="16" nd="1"/>
        <i x="76" nd="1"/>
        <i x="77" nd="1"/>
        <i x="78" nd="1"/>
        <i x="74" nd="1"/>
        <i x="17" nd="1"/>
        <i x="75" nd="1"/>
        <i x="13" nd="1"/>
        <i x="15" nd="1"/>
        <i x="73" nd="1"/>
        <i x="67" nd="1"/>
        <i x="69" nd="1"/>
        <i x="70" nd="1"/>
        <i x="72" nd="1"/>
        <i x="65" nd="1"/>
        <i x="68" nd="1"/>
        <i x="71" nd="1"/>
        <i x="66" nd="1"/>
        <i x="86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arca" cache="SegmentaciónDeDatos_Marca" caption="Marca" rowHeight="230716"/>
  <slicer name="Año" cache="SegmentaciónDeDatos_Año" caption="Año" rowHeight="230716"/>
  <slicer name="Modelo" cache="SegmentaciónDeDatos_Modelo" caption="Modelo" rowHeight="230716"/>
  <slicer name="Tipo" cache="SegmentaciónDeDatos_Tipo" caption="Tipo" rowHeight="230716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"/>
  <sheetViews>
    <sheetView workbookViewId="0">
      <selection activeCell="H4" sqref="H4"/>
    </sheetView>
  </sheetViews>
  <sheetFormatPr baseColWidth="10" defaultRowHeight="14.4" x14ac:dyDescent="0.3"/>
  <cols>
    <col min="1" max="1" width="31.33203125" bestFit="1" customWidth="1"/>
    <col min="2" max="2" width="20.109375" bestFit="1" customWidth="1"/>
    <col min="3" max="3" width="19.6640625" customWidth="1"/>
    <col min="4" max="4" width="11.33203125" customWidth="1"/>
    <col min="5" max="5" width="40.21875" customWidth="1"/>
    <col min="6" max="6" width="20.88671875" bestFit="1" customWidth="1"/>
    <col min="7" max="7" width="19.5546875" bestFit="1" customWidth="1"/>
    <col min="8" max="8" width="14.44140625" bestFit="1" customWidth="1"/>
    <col min="9" max="9" width="16.21875" bestFit="1" customWidth="1"/>
  </cols>
  <sheetData>
    <row r="3" spans="1:9" x14ac:dyDescent="0.3">
      <c r="A3" s="20" t="s">
        <v>18</v>
      </c>
      <c r="B3" s="20" t="s">
        <v>5</v>
      </c>
      <c r="C3" s="20" t="s">
        <v>15</v>
      </c>
      <c r="D3" s="20" t="s">
        <v>19</v>
      </c>
      <c r="E3" s="20" t="s">
        <v>20</v>
      </c>
      <c r="F3" t="s">
        <v>180</v>
      </c>
      <c r="G3" t="s">
        <v>181</v>
      </c>
      <c r="H3" t="s">
        <v>182</v>
      </c>
      <c r="I3" t="s">
        <v>183</v>
      </c>
    </row>
    <row r="4" spans="1:9" x14ac:dyDescent="0.3">
      <c r="A4" t="s">
        <v>25</v>
      </c>
      <c r="B4">
        <v>2020</v>
      </c>
      <c r="C4" t="s">
        <v>51</v>
      </c>
      <c r="D4" t="s">
        <v>29</v>
      </c>
      <c r="E4" t="s">
        <v>53</v>
      </c>
      <c r="F4" s="21">
        <v>246500</v>
      </c>
      <c r="G4" s="21">
        <v>201168.76540206184</v>
      </c>
      <c r="H4" s="21">
        <v>11064.282097113401</v>
      </c>
      <c r="I4" s="21">
        <v>4500</v>
      </c>
    </row>
    <row r="5" spans="1:9" x14ac:dyDescent="0.3">
      <c r="A5" t="s">
        <v>179</v>
      </c>
      <c r="F5" s="21">
        <v>246500</v>
      </c>
      <c r="G5" s="21">
        <v>201168.76540206184</v>
      </c>
      <c r="H5" s="21">
        <v>11064.282097113401</v>
      </c>
      <c r="I5" s="21">
        <v>4500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75"/>
  <sheetViews>
    <sheetView topLeftCell="G1" zoomScale="153" zoomScaleNormal="153" zoomScalePageLayoutView="153" workbookViewId="0">
      <pane ySplit="1" topLeftCell="A75" activePane="bottomLeft" state="frozen"/>
      <selection pane="bottomLeft" activeCell="M136" sqref="M136"/>
    </sheetView>
  </sheetViews>
  <sheetFormatPr baseColWidth="10" defaultRowHeight="14.4" x14ac:dyDescent="0.3"/>
  <cols>
    <col min="1" max="1" width="16.44140625" style="13" customWidth="1"/>
    <col min="2" max="2" width="16.44140625" customWidth="1"/>
    <col min="3" max="3" width="16.44140625" style="13" customWidth="1"/>
    <col min="4" max="4" width="14.44140625" customWidth="1"/>
    <col min="6" max="6" width="52.109375" customWidth="1"/>
    <col min="8" max="8" width="12.44140625" style="3" customWidth="1"/>
    <col min="9" max="12" width="13.109375" style="3" customWidth="1"/>
  </cols>
  <sheetData>
    <row r="1" spans="1:12" x14ac:dyDescent="0.3">
      <c r="A1" s="23" t="s">
        <v>2</v>
      </c>
      <c r="B1" s="84" t="s">
        <v>18</v>
      </c>
      <c r="C1" s="84" t="s">
        <v>5</v>
      </c>
      <c r="D1" s="6" t="s">
        <v>15</v>
      </c>
      <c r="E1" t="s">
        <v>19</v>
      </c>
      <c r="F1" t="s">
        <v>20</v>
      </c>
      <c r="G1" s="6" t="s">
        <v>21</v>
      </c>
      <c r="H1" s="85" t="s">
        <v>22</v>
      </c>
      <c r="I1" s="85" t="s">
        <v>23</v>
      </c>
      <c r="J1" s="85" t="s">
        <v>24</v>
      </c>
      <c r="K1" s="85" t="s">
        <v>107</v>
      </c>
      <c r="L1" s="85" t="s">
        <v>108</v>
      </c>
    </row>
    <row r="2" spans="1:12" hidden="1" x14ac:dyDescent="0.3">
      <c r="A2" s="13">
        <v>1</v>
      </c>
      <c r="B2" t="s">
        <v>25</v>
      </c>
      <c r="C2" s="13">
        <v>2020</v>
      </c>
      <c r="D2" t="s">
        <v>26</v>
      </c>
      <c r="E2" t="s">
        <v>27</v>
      </c>
      <c r="F2" t="s">
        <v>28</v>
      </c>
      <c r="G2" s="98">
        <v>179200</v>
      </c>
      <c r="H2" s="98">
        <v>155700.00000000006</v>
      </c>
      <c r="I2" s="98">
        <v>141172.77445360823</v>
      </c>
      <c r="J2" s="98">
        <v>141172.77445360823</v>
      </c>
      <c r="K2">
        <f t="shared" ref="K2" si="0">J2*0.055</f>
        <v>7764.5025949484525</v>
      </c>
      <c r="L2">
        <v>4500</v>
      </c>
    </row>
    <row r="3" spans="1:12" hidden="1" x14ac:dyDescent="0.3">
      <c r="A3" s="13">
        <v>2</v>
      </c>
      <c r="B3" t="s">
        <v>25</v>
      </c>
      <c r="C3" s="13">
        <v>2020</v>
      </c>
      <c r="D3" t="s">
        <v>26</v>
      </c>
      <c r="E3" t="s">
        <v>29</v>
      </c>
      <c r="F3" t="s">
        <v>30</v>
      </c>
      <c r="G3" s="98">
        <v>197900</v>
      </c>
      <c r="H3" s="98">
        <v>175400.00000000015</v>
      </c>
      <c r="I3" s="98">
        <v>158350.85010309279</v>
      </c>
      <c r="J3" s="98">
        <v>158350.85010309279</v>
      </c>
      <c r="K3">
        <f t="shared" ref="K3:K66" si="1">J3*0.055</f>
        <v>8709.2967556701042</v>
      </c>
      <c r="L3">
        <v>4500</v>
      </c>
    </row>
    <row r="4" spans="1:12" hidden="1" x14ac:dyDescent="0.3">
      <c r="A4" s="13">
        <v>3</v>
      </c>
      <c r="B4" t="s">
        <v>25</v>
      </c>
      <c r="C4" s="13">
        <v>2020</v>
      </c>
      <c r="D4" t="s">
        <v>26</v>
      </c>
      <c r="E4" t="s">
        <v>31</v>
      </c>
      <c r="F4" t="s">
        <v>32</v>
      </c>
      <c r="G4" s="98">
        <v>224100.00000000003</v>
      </c>
      <c r="H4" s="98">
        <v>201599.99999999997</v>
      </c>
      <c r="I4" s="98">
        <v>182068.77111340209</v>
      </c>
      <c r="J4" s="98">
        <v>182068.77111340209</v>
      </c>
      <c r="K4">
        <f t="shared" si="1"/>
        <v>10013.782411237115</v>
      </c>
      <c r="L4">
        <v>4500</v>
      </c>
    </row>
    <row r="5" spans="1:12" hidden="1" x14ac:dyDescent="0.3">
      <c r="A5" s="13">
        <v>4</v>
      </c>
      <c r="B5" t="s">
        <v>25</v>
      </c>
      <c r="C5" s="13">
        <v>2020</v>
      </c>
      <c r="D5" t="s">
        <v>26</v>
      </c>
      <c r="E5" t="s">
        <v>33</v>
      </c>
      <c r="F5" t="s">
        <v>34</v>
      </c>
      <c r="G5" s="98">
        <v>207499.99999999997</v>
      </c>
      <c r="H5" s="98">
        <v>184999.99999999994</v>
      </c>
      <c r="I5" s="98">
        <v>166863.31861855672</v>
      </c>
      <c r="J5" s="98">
        <v>166863.31861855672</v>
      </c>
      <c r="K5">
        <f t="shared" si="1"/>
        <v>9177.4825240206192</v>
      </c>
      <c r="L5">
        <v>4500</v>
      </c>
    </row>
    <row r="6" spans="1:12" hidden="1" x14ac:dyDescent="0.3">
      <c r="A6" s="13">
        <v>5</v>
      </c>
      <c r="B6" t="s">
        <v>25</v>
      </c>
      <c r="C6" s="13">
        <v>2020</v>
      </c>
      <c r="D6" t="s">
        <v>35</v>
      </c>
      <c r="E6" t="s">
        <v>36</v>
      </c>
      <c r="F6" t="s">
        <v>37</v>
      </c>
      <c r="G6" s="98">
        <v>178700</v>
      </c>
      <c r="H6" s="98">
        <v>156200</v>
      </c>
      <c r="I6" s="98">
        <v>141593.12956701036</v>
      </c>
      <c r="J6" s="98">
        <v>141593.12956701036</v>
      </c>
      <c r="K6">
        <f t="shared" si="1"/>
        <v>7787.6221261855699</v>
      </c>
      <c r="L6">
        <v>4500</v>
      </c>
    </row>
    <row r="7" spans="1:12" hidden="1" x14ac:dyDescent="0.3">
      <c r="A7" s="13">
        <v>6</v>
      </c>
      <c r="B7" t="s">
        <v>25</v>
      </c>
      <c r="C7" s="13">
        <v>2020</v>
      </c>
      <c r="D7" t="s">
        <v>35</v>
      </c>
      <c r="E7" t="s">
        <v>38</v>
      </c>
      <c r="F7" t="s">
        <v>39</v>
      </c>
      <c r="G7" s="98">
        <v>189800</v>
      </c>
      <c r="H7" s="98">
        <v>167299.99999999991</v>
      </c>
      <c r="I7" s="98">
        <v>151103.48468041237</v>
      </c>
      <c r="J7" s="98">
        <v>151103.48468041237</v>
      </c>
      <c r="K7">
        <f t="shared" si="1"/>
        <v>8310.6916574226798</v>
      </c>
      <c r="L7">
        <v>4500</v>
      </c>
    </row>
    <row r="8" spans="1:12" hidden="1" x14ac:dyDescent="0.3">
      <c r="A8" s="13">
        <v>7</v>
      </c>
      <c r="B8" t="s">
        <v>25</v>
      </c>
      <c r="C8" s="13">
        <v>2020</v>
      </c>
      <c r="D8" t="s">
        <v>40</v>
      </c>
      <c r="E8" t="s">
        <v>27</v>
      </c>
      <c r="F8" t="s">
        <v>41</v>
      </c>
      <c r="G8" s="98">
        <v>187800</v>
      </c>
      <c r="H8" s="98">
        <v>164800.00000000006</v>
      </c>
      <c r="I8" s="98">
        <v>149535.44344329898</v>
      </c>
      <c r="J8" s="98">
        <v>149535.44344329898</v>
      </c>
      <c r="K8">
        <f t="shared" si="1"/>
        <v>8224.4493893814433</v>
      </c>
      <c r="L8">
        <v>4500</v>
      </c>
    </row>
    <row r="9" spans="1:12" hidden="1" x14ac:dyDescent="0.3">
      <c r="A9" s="13">
        <v>8</v>
      </c>
      <c r="B9" t="s">
        <v>25</v>
      </c>
      <c r="C9" s="13">
        <v>2020</v>
      </c>
      <c r="D9" t="s">
        <v>40</v>
      </c>
      <c r="E9" t="s">
        <v>29</v>
      </c>
      <c r="F9" t="s">
        <v>42</v>
      </c>
      <c r="G9" s="98">
        <v>206400.00000000003</v>
      </c>
      <c r="H9" s="98">
        <v>183400.00000000006</v>
      </c>
      <c r="I9" s="98">
        <v>165990.68975257734</v>
      </c>
      <c r="J9" s="98">
        <v>165990.68975257734</v>
      </c>
      <c r="K9">
        <f t="shared" si="1"/>
        <v>9129.4879363917535</v>
      </c>
      <c r="L9">
        <v>4500</v>
      </c>
    </row>
    <row r="10" spans="1:12" hidden="1" x14ac:dyDescent="0.3">
      <c r="A10" s="13">
        <v>9</v>
      </c>
      <c r="B10" t="s">
        <v>25</v>
      </c>
      <c r="C10" s="13">
        <v>2020</v>
      </c>
      <c r="D10" t="s">
        <v>40</v>
      </c>
      <c r="E10" t="s">
        <v>31</v>
      </c>
      <c r="F10" t="s">
        <v>43</v>
      </c>
      <c r="G10" s="98">
        <v>233200</v>
      </c>
      <c r="H10" s="98">
        <v>210199.99999999994</v>
      </c>
      <c r="I10" s="98">
        <v>190432.78602061854</v>
      </c>
      <c r="J10" s="98">
        <v>190432.78602061854</v>
      </c>
      <c r="K10">
        <f t="shared" si="1"/>
        <v>10473.803231134019</v>
      </c>
      <c r="L10">
        <v>4500</v>
      </c>
    </row>
    <row r="11" spans="1:12" hidden="1" x14ac:dyDescent="0.3">
      <c r="A11" s="13">
        <v>10</v>
      </c>
      <c r="B11" t="s">
        <v>25</v>
      </c>
      <c r="C11" s="13">
        <v>2020</v>
      </c>
      <c r="D11" t="s">
        <v>44</v>
      </c>
      <c r="E11" t="s">
        <v>29</v>
      </c>
      <c r="F11" t="s">
        <v>45</v>
      </c>
      <c r="G11" s="98">
        <v>212000</v>
      </c>
      <c r="H11" s="98">
        <v>201000.00000000003</v>
      </c>
      <c r="I11" s="98">
        <v>172357.58554639173</v>
      </c>
      <c r="J11" s="98">
        <v>172357.58554639173</v>
      </c>
      <c r="K11">
        <f t="shared" si="1"/>
        <v>9479.6672050515444</v>
      </c>
      <c r="L11">
        <v>4500</v>
      </c>
    </row>
    <row r="12" spans="1:12" hidden="1" x14ac:dyDescent="0.3">
      <c r="A12" s="13">
        <v>11</v>
      </c>
      <c r="B12" t="s">
        <v>25</v>
      </c>
      <c r="C12" s="13">
        <v>2020</v>
      </c>
      <c r="D12" t="s">
        <v>44</v>
      </c>
      <c r="E12" t="s">
        <v>33</v>
      </c>
      <c r="F12" t="s">
        <v>46</v>
      </c>
      <c r="G12" s="98">
        <v>238800</v>
      </c>
      <c r="H12" s="98">
        <v>227799.99999999997</v>
      </c>
      <c r="I12" s="98">
        <v>197126.27975257733</v>
      </c>
      <c r="J12" s="98">
        <v>197126.27975257733</v>
      </c>
      <c r="K12">
        <f t="shared" si="1"/>
        <v>10841.945386391753</v>
      </c>
      <c r="L12">
        <v>4500</v>
      </c>
    </row>
    <row r="13" spans="1:12" hidden="1" x14ac:dyDescent="0.3">
      <c r="A13" s="13">
        <v>12</v>
      </c>
      <c r="B13" t="s">
        <v>25</v>
      </c>
      <c r="C13" s="13">
        <v>2020</v>
      </c>
      <c r="D13" t="s">
        <v>44</v>
      </c>
      <c r="E13" t="s">
        <v>31</v>
      </c>
      <c r="F13" t="s">
        <v>47</v>
      </c>
      <c r="G13" s="98">
        <v>248400.00000000003</v>
      </c>
      <c r="H13" s="98">
        <v>237400.00000000006</v>
      </c>
      <c r="I13" s="98">
        <v>206095.70703092788</v>
      </c>
      <c r="J13" s="98">
        <v>206095.70703092788</v>
      </c>
      <c r="K13">
        <f t="shared" si="1"/>
        <v>11335.263886701034</v>
      </c>
      <c r="L13">
        <v>4500</v>
      </c>
    </row>
    <row r="14" spans="1:12" hidden="1" x14ac:dyDescent="0.3">
      <c r="A14" s="13">
        <v>13</v>
      </c>
      <c r="B14" t="s">
        <v>25</v>
      </c>
      <c r="C14" s="13">
        <v>2020</v>
      </c>
      <c r="D14" t="s">
        <v>44</v>
      </c>
      <c r="E14" t="s">
        <v>48</v>
      </c>
      <c r="F14" t="s">
        <v>49</v>
      </c>
      <c r="G14" s="98">
        <v>274600</v>
      </c>
      <c r="H14" s="98">
        <v>263600</v>
      </c>
      <c r="I14" s="98">
        <v>228862.04152577321</v>
      </c>
      <c r="J14" s="98">
        <v>228862.04152577321</v>
      </c>
      <c r="K14">
        <f t="shared" si="1"/>
        <v>12587.412283917527</v>
      </c>
      <c r="L14">
        <v>4500</v>
      </c>
    </row>
    <row r="15" spans="1:12" hidden="1" x14ac:dyDescent="0.3">
      <c r="A15" s="13">
        <v>14</v>
      </c>
      <c r="B15" t="s">
        <v>25</v>
      </c>
      <c r="C15" s="13">
        <v>2020</v>
      </c>
      <c r="D15" t="s">
        <v>44</v>
      </c>
      <c r="E15" t="s">
        <v>36</v>
      </c>
      <c r="F15" t="s">
        <v>50</v>
      </c>
      <c r="G15" s="98">
        <v>257400</v>
      </c>
      <c r="H15" s="98">
        <v>246399.99999999994</v>
      </c>
      <c r="I15" s="98">
        <v>214658.74255670104</v>
      </c>
      <c r="J15" s="98">
        <v>214658.74255670104</v>
      </c>
      <c r="K15">
        <f t="shared" si="1"/>
        <v>11806.230840618557</v>
      </c>
      <c r="L15">
        <v>4500</v>
      </c>
    </row>
    <row r="16" spans="1:12" hidden="1" x14ac:dyDescent="0.3">
      <c r="A16" s="13">
        <v>15</v>
      </c>
      <c r="B16" t="s">
        <v>25</v>
      </c>
      <c r="C16" s="13">
        <v>2020</v>
      </c>
      <c r="D16" t="s">
        <v>51</v>
      </c>
      <c r="E16" t="s">
        <v>27</v>
      </c>
      <c r="F16" t="s">
        <v>52</v>
      </c>
      <c r="G16" s="98">
        <v>225800.00000000006</v>
      </c>
      <c r="H16" s="98">
        <v>207300.00000000009</v>
      </c>
      <c r="I16" s="98">
        <v>180344.19603649489</v>
      </c>
      <c r="J16" s="98">
        <v>180344.19603649489</v>
      </c>
      <c r="K16">
        <f t="shared" si="1"/>
        <v>9918.930782007219</v>
      </c>
      <c r="L16">
        <v>4500</v>
      </c>
    </row>
    <row r="17" spans="1:12" hidden="1" x14ac:dyDescent="0.3">
      <c r="A17" s="13">
        <v>16</v>
      </c>
      <c r="B17" t="s">
        <v>25</v>
      </c>
      <c r="C17" s="13">
        <v>2020</v>
      </c>
      <c r="D17" t="s">
        <v>51</v>
      </c>
      <c r="E17" t="s">
        <v>29</v>
      </c>
      <c r="F17" t="s">
        <v>53</v>
      </c>
      <c r="G17" s="98">
        <v>246500</v>
      </c>
      <c r="H17" s="98">
        <v>231499.99999999997</v>
      </c>
      <c r="I17" s="98">
        <v>201168.76540206184</v>
      </c>
      <c r="J17" s="98">
        <v>201168.76540206184</v>
      </c>
      <c r="K17">
        <f t="shared" si="1"/>
        <v>11064.282097113401</v>
      </c>
      <c r="L17">
        <v>4500</v>
      </c>
    </row>
    <row r="18" spans="1:12" hidden="1" x14ac:dyDescent="0.3">
      <c r="A18" s="13">
        <v>17</v>
      </c>
      <c r="B18" t="s">
        <v>25</v>
      </c>
      <c r="C18" s="13">
        <v>2020</v>
      </c>
      <c r="D18" t="s">
        <v>51</v>
      </c>
      <c r="E18" t="s">
        <v>31</v>
      </c>
      <c r="F18" t="s">
        <v>54</v>
      </c>
      <c r="G18" s="98">
        <v>247999.99999999994</v>
      </c>
      <c r="H18" s="98">
        <v>238000</v>
      </c>
      <c r="I18" s="98">
        <v>203508.81123711338</v>
      </c>
      <c r="J18" s="98">
        <v>203508.81123711338</v>
      </c>
      <c r="K18">
        <f t="shared" si="1"/>
        <v>11192.984618041235</v>
      </c>
      <c r="L18">
        <v>4500</v>
      </c>
    </row>
    <row r="19" spans="1:12" hidden="1" x14ac:dyDescent="0.3">
      <c r="A19" s="13">
        <v>18</v>
      </c>
      <c r="B19" t="s">
        <v>25</v>
      </c>
      <c r="C19" s="13">
        <v>2020</v>
      </c>
      <c r="D19" t="s">
        <v>51</v>
      </c>
      <c r="E19" t="s">
        <v>36</v>
      </c>
      <c r="F19" t="s">
        <v>55</v>
      </c>
      <c r="G19" s="98">
        <v>264900.00000000006</v>
      </c>
      <c r="H19" s="98">
        <v>236500.00000000009</v>
      </c>
      <c r="I19" s="98">
        <v>208775.80997938151</v>
      </c>
      <c r="J19" s="98">
        <v>208775.80997938151</v>
      </c>
      <c r="K19">
        <f t="shared" si="1"/>
        <v>11482.669548865983</v>
      </c>
      <c r="L19">
        <v>4500</v>
      </c>
    </row>
    <row r="20" spans="1:12" hidden="1" x14ac:dyDescent="0.3">
      <c r="A20" s="13">
        <v>19</v>
      </c>
      <c r="B20" t="s">
        <v>25</v>
      </c>
      <c r="C20" s="13">
        <v>2020</v>
      </c>
      <c r="D20" t="s">
        <v>51</v>
      </c>
      <c r="E20" t="s">
        <v>38</v>
      </c>
      <c r="F20" t="s">
        <v>56</v>
      </c>
      <c r="G20" s="98">
        <v>267900</v>
      </c>
      <c r="H20" s="98">
        <v>234900</v>
      </c>
      <c r="I20" s="98">
        <v>207449.33226804121</v>
      </c>
      <c r="J20" s="98">
        <v>207449.33226804121</v>
      </c>
      <c r="K20">
        <f t="shared" si="1"/>
        <v>11409.713274742267</v>
      </c>
      <c r="L20">
        <v>4500</v>
      </c>
    </row>
    <row r="21" spans="1:12" hidden="1" x14ac:dyDescent="0.3">
      <c r="A21" s="13">
        <v>20</v>
      </c>
      <c r="B21" t="s">
        <v>25</v>
      </c>
      <c r="C21" s="13">
        <v>2020</v>
      </c>
      <c r="D21" t="s">
        <v>51</v>
      </c>
      <c r="E21" t="s">
        <v>33</v>
      </c>
      <c r="F21" t="s">
        <v>57</v>
      </c>
      <c r="G21" s="98">
        <v>284300.00000000006</v>
      </c>
      <c r="H21" s="98">
        <v>251300.00000000006</v>
      </c>
      <c r="I21" s="98">
        <v>222598.1868247423</v>
      </c>
      <c r="J21" s="98">
        <v>222598.1868247423</v>
      </c>
      <c r="K21">
        <f t="shared" si="1"/>
        <v>12242.900275360826</v>
      </c>
      <c r="L21">
        <v>4500</v>
      </c>
    </row>
    <row r="22" spans="1:12" hidden="1" x14ac:dyDescent="0.3">
      <c r="A22" s="13">
        <v>21</v>
      </c>
      <c r="B22" t="s">
        <v>25</v>
      </c>
      <c r="C22" s="13">
        <v>2020</v>
      </c>
      <c r="D22" t="s">
        <v>58</v>
      </c>
      <c r="E22" t="s">
        <v>27</v>
      </c>
      <c r="F22" t="s">
        <v>59</v>
      </c>
      <c r="G22" s="98">
        <v>287700.00000000006</v>
      </c>
      <c r="H22" s="98">
        <v>270200.00000000006</v>
      </c>
      <c r="I22" s="98">
        <v>227859.10323711342</v>
      </c>
      <c r="J22" s="98">
        <v>227859.10323711342</v>
      </c>
      <c r="K22">
        <f t="shared" si="1"/>
        <v>12532.250678041239</v>
      </c>
      <c r="L22">
        <v>4500</v>
      </c>
    </row>
    <row r="23" spans="1:12" hidden="1" x14ac:dyDescent="0.3">
      <c r="A23" s="13">
        <v>22</v>
      </c>
      <c r="B23" t="s">
        <v>25</v>
      </c>
      <c r="C23" s="13">
        <v>2020</v>
      </c>
      <c r="D23" t="s">
        <v>58</v>
      </c>
      <c r="E23" t="s">
        <v>36</v>
      </c>
      <c r="F23" t="s">
        <v>60</v>
      </c>
      <c r="G23" s="98">
        <v>304999.99999999994</v>
      </c>
      <c r="H23" s="98">
        <v>287499.99999999994</v>
      </c>
      <c r="I23" s="98">
        <v>241422.65993814429</v>
      </c>
      <c r="J23" s="98">
        <v>241422.65993814429</v>
      </c>
      <c r="K23">
        <f t="shared" si="1"/>
        <v>13278.246296597936</v>
      </c>
      <c r="L23">
        <v>4500</v>
      </c>
    </row>
    <row r="24" spans="1:12" hidden="1" x14ac:dyDescent="0.3">
      <c r="A24" s="13">
        <v>23</v>
      </c>
      <c r="B24" t="s">
        <v>25</v>
      </c>
      <c r="C24" s="13">
        <v>2020</v>
      </c>
      <c r="D24" t="s">
        <v>58</v>
      </c>
      <c r="E24" t="s">
        <v>29</v>
      </c>
      <c r="F24" t="s">
        <v>61</v>
      </c>
      <c r="G24" s="98">
        <v>327400</v>
      </c>
      <c r="H24" s="98">
        <v>309900</v>
      </c>
      <c r="I24" s="98">
        <v>260890.85306214553</v>
      </c>
      <c r="J24" s="98">
        <v>260890.85306214553</v>
      </c>
      <c r="K24">
        <f t="shared" si="1"/>
        <v>14348.996918418004</v>
      </c>
      <c r="L24">
        <v>4500</v>
      </c>
    </row>
    <row r="25" spans="1:12" hidden="1" x14ac:dyDescent="0.3">
      <c r="A25" s="13">
        <v>24</v>
      </c>
      <c r="B25" t="s">
        <v>25</v>
      </c>
      <c r="C25" s="13">
        <v>2020</v>
      </c>
      <c r="D25" t="s">
        <v>58</v>
      </c>
      <c r="E25" t="s">
        <v>31</v>
      </c>
      <c r="F25" t="s">
        <v>62</v>
      </c>
      <c r="G25" s="98">
        <v>351400.00000000006</v>
      </c>
      <c r="H25" s="98">
        <v>333900.00000000012</v>
      </c>
      <c r="I25" s="98">
        <v>281217.17967921757</v>
      </c>
      <c r="J25" s="98">
        <v>281217.17967921757</v>
      </c>
      <c r="K25">
        <f t="shared" si="1"/>
        <v>15466.944882356967</v>
      </c>
      <c r="L25">
        <v>4500</v>
      </c>
    </row>
    <row r="26" spans="1:12" hidden="1" x14ac:dyDescent="0.3">
      <c r="A26" s="13">
        <v>25</v>
      </c>
      <c r="B26" t="s">
        <v>25</v>
      </c>
      <c r="C26" s="13">
        <v>2020</v>
      </c>
      <c r="D26" t="s">
        <v>63</v>
      </c>
      <c r="E26" t="s">
        <v>27</v>
      </c>
      <c r="F26" t="s">
        <v>64</v>
      </c>
      <c r="G26" s="98">
        <v>324500.00000000006</v>
      </c>
      <c r="H26" s="98">
        <v>314500.00000000017</v>
      </c>
      <c r="I26" s="98">
        <v>270582.28984583041</v>
      </c>
      <c r="J26" s="98">
        <v>270582.28984583041</v>
      </c>
      <c r="K26">
        <f t="shared" si="1"/>
        <v>14882.025941520673</v>
      </c>
      <c r="L26">
        <v>4500</v>
      </c>
    </row>
    <row r="27" spans="1:12" hidden="1" x14ac:dyDescent="0.3">
      <c r="A27" s="13">
        <v>26</v>
      </c>
      <c r="B27" t="s">
        <v>25</v>
      </c>
      <c r="C27" s="13">
        <v>2020</v>
      </c>
      <c r="D27" t="s">
        <v>63</v>
      </c>
      <c r="E27" t="s">
        <v>29</v>
      </c>
      <c r="F27" t="s">
        <v>65</v>
      </c>
      <c r="G27" s="98">
        <v>355599.99999999988</v>
      </c>
      <c r="H27" s="98">
        <v>345599.99999999988</v>
      </c>
      <c r="I27" s="98">
        <v>299215.95632084063</v>
      </c>
      <c r="J27" s="98">
        <v>299215.95632084063</v>
      </c>
      <c r="K27">
        <f t="shared" si="1"/>
        <v>16456.877597646235</v>
      </c>
      <c r="L27">
        <v>4500</v>
      </c>
    </row>
    <row r="28" spans="1:12" hidden="1" x14ac:dyDescent="0.3">
      <c r="A28" s="13">
        <v>27</v>
      </c>
      <c r="B28" t="s">
        <v>25</v>
      </c>
      <c r="C28" s="13">
        <v>2020</v>
      </c>
      <c r="D28" t="s">
        <v>63</v>
      </c>
      <c r="E28" t="s">
        <v>31</v>
      </c>
      <c r="F28" t="s">
        <v>66</v>
      </c>
      <c r="G28" s="98">
        <v>392200</v>
      </c>
      <c r="H28" s="98">
        <v>382199.99999999988</v>
      </c>
      <c r="I28" s="98">
        <v>334484.30007652106</v>
      </c>
      <c r="J28" s="98">
        <v>334484.30007652106</v>
      </c>
      <c r="K28">
        <f t="shared" si="1"/>
        <v>18396.636504208658</v>
      </c>
      <c r="L28">
        <v>4500</v>
      </c>
    </row>
    <row r="29" spans="1:12" hidden="1" x14ac:dyDescent="0.3">
      <c r="A29" s="13">
        <v>28</v>
      </c>
      <c r="B29" t="s">
        <v>25</v>
      </c>
      <c r="C29" s="13">
        <v>2020</v>
      </c>
      <c r="D29" t="s">
        <v>67</v>
      </c>
      <c r="E29" t="s">
        <v>27</v>
      </c>
      <c r="F29" t="s">
        <v>68</v>
      </c>
      <c r="G29" s="98">
        <v>510599.99999999988</v>
      </c>
      <c r="H29" s="98">
        <v>485600</v>
      </c>
      <c r="I29" s="98">
        <v>420310.04330046469</v>
      </c>
      <c r="J29" s="98">
        <v>420310.04330046469</v>
      </c>
      <c r="K29">
        <f t="shared" si="1"/>
        <v>23117.052381525558</v>
      </c>
      <c r="L29">
        <v>4500</v>
      </c>
    </row>
    <row r="30" spans="1:12" hidden="1" x14ac:dyDescent="0.3">
      <c r="A30" s="13">
        <v>29</v>
      </c>
      <c r="B30" t="s">
        <v>25</v>
      </c>
      <c r="C30" s="13">
        <v>2020</v>
      </c>
      <c r="D30" t="s">
        <v>67</v>
      </c>
      <c r="E30" t="s">
        <v>29</v>
      </c>
      <c r="F30" t="s">
        <v>69</v>
      </c>
      <c r="G30" s="98">
        <v>541100</v>
      </c>
      <c r="H30" s="98">
        <v>516100.00000000012</v>
      </c>
      <c r="I30" s="98">
        <v>447140.31001046882</v>
      </c>
      <c r="J30" s="98">
        <v>447140.31001046882</v>
      </c>
      <c r="K30">
        <f t="shared" si="1"/>
        <v>24592.717050575786</v>
      </c>
      <c r="L30">
        <v>4500</v>
      </c>
    </row>
    <row r="31" spans="1:12" hidden="1" x14ac:dyDescent="0.3">
      <c r="A31" s="13">
        <v>30</v>
      </c>
      <c r="B31" t="s">
        <v>25</v>
      </c>
      <c r="C31" s="13">
        <v>2020</v>
      </c>
      <c r="D31" t="s">
        <v>67</v>
      </c>
      <c r="E31" t="s">
        <v>36</v>
      </c>
      <c r="F31" t="s">
        <v>70</v>
      </c>
      <c r="G31" s="98">
        <v>614500</v>
      </c>
      <c r="H31" s="98">
        <v>589500.00000000012</v>
      </c>
      <c r="I31" s="98">
        <v>513228.05511045951</v>
      </c>
      <c r="J31" s="98">
        <v>513228.05511045951</v>
      </c>
      <c r="K31">
        <f t="shared" si="1"/>
        <v>28227.543031075274</v>
      </c>
      <c r="L31">
        <v>4500</v>
      </c>
    </row>
    <row r="32" spans="1:12" hidden="1" x14ac:dyDescent="0.3">
      <c r="A32" s="13">
        <v>31</v>
      </c>
      <c r="B32" t="s">
        <v>25</v>
      </c>
      <c r="C32" s="13">
        <v>2020</v>
      </c>
      <c r="D32" t="s">
        <v>71</v>
      </c>
      <c r="E32" t="s">
        <v>29</v>
      </c>
      <c r="F32" t="s">
        <v>72</v>
      </c>
      <c r="G32" s="98">
        <v>891899.99999999988</v>
      </c>
      <c r="H32" s="98">
        <v>856899.99999999977</v>
      </c>
      <c r="I32" s="98">
        <v>762285.87243825826</v>
      </c>
      <c r="J32" s="98">
        <v>762285.87243825826</v>
      </c>
      <c r="K32">
        <f t="shared" si="1"/>
        <v>41925.722984104206</v>
      </c>
      <c r="L32">
        <v>4500</v>
      </c>
    </row>
    <row r="33" spans="1:12" hidden="1" x14ac:dyDescent="0.3">
      <c r="A33" s="13">
        <v>32</v>
      </c>
      <c r="B33" t="s">
        <v>25</v>
      </c>
      <c r="C33" s="13">
        <v>2020</v>
      </c>
      <c r="D33" t="s">
        <v>71</v>
      </c>
      <c r="E33" t="s">
        <v>31</v>
      </c>
      <c r="F33" t="s">
        <v>73</v>
      </c>
      <c r="G33" s="98">
        <v>891899.99999999988</v>
      </c>
      <c r="H33" s="98">
        <v>856899.99999999977</v>
      </c>
      <c r="I33" s="98">
        <v>762285.87243825826</v>
      </c>
      <c r="J33" s="98">
        <v>762285.87243825826</v>
      </c>
      <c r="K33">
        <f t="shared" si="1"/>
        <v>41925.722984104206</v>
      </c>
      <c r="L33">
        <v>4500</v>
      </c>
    </row>
    <row r="34" spans="1:12" hidden="1" x14ac:dyDescent="0.3">
      <c r="A34" s="13">
        <v>33</v>
      </c>
      <c r="B34" t="s">
        <v>25</v>
      </c>
      <c r="C34" s="13">
        <v>2020</v>
      </c>
      <c r="D34" t="s">
        <v>74</v>
      </c>
      <c r="E34" t="s">
        <v>27</v>
      </c>
      <c r="F34" t="s">
        <v>75</v>
      </c>
      <c r="G34" s="98">
        <v>1065900</v>
      </c>
      <c r="H34" s="98">
        <v>975100</v>
      </c>
      <c r="I34" s="98">
        <v>910504.98975984426</v>
      </c>
      <c r="J34" s="98">
        <v>910504.98975984426</v>
      </c>
      <c r="K34">
        <f t="shared" si="1"/>
        <v>50077.774436791435</v>
      </c>
      <c r="L34">
        <v>4500</v>
      </c>
    </row>
    <row r="35" spans="1:12" hidden="1" x14ac:dyDescent="0.3">
      <c r="A35" s="13">
        <v>34</v>
      </c>
      <c r="B35" t="s">
        <v>25</v>
      </c>
      <c r="C35" s="13">
        <v>2020</v>
      </c>
      <c r="D35" t="s">
        <v>74</v>
      </c>
      <c r="E35" t="s">
        <v>31</v>
      </c>
      <c r="F35" t="s">
        <v>76</v>
      </c>
      <c r="G35" s="98">
        <v>1152300</v>
      </c>
      <c r="H35" s="98">
        <v>1061500.0000000002</v>
      </c>
      <c r="I35" s="98">
        <v>994877.37221511221</v>
      </c>
      <c r="J35" s="98">
        <v>994877.37221511221</v>
      </c>
      <c r="K35">
        <f t="shared" si="1"/>
        <v>54718.255471831173</v>
      </c>
      <c r="L35">
        <v>4500</v>
      </c>
    </row>
    <row r="36" spans="1:12" hidden="1" x14ac:dyDescent="0.3">
      <c r="A36" s="13">
        <v>35</v>
      </c>
      <c r="B36" t="s">
        <v>25</v>
      </c>
      <c r="C36" s="13">
        <v>2020</v>
      </c>
      <c r="D36" t="s">
        <v>74</v>
      </c>
      <c r="E36" t="s">
        <v>36</v>
      </c>
      <c r="F36" t="s">
        <v>77</v>
      </c>
      <c r="G36" s="98">
        <v>1190600</v>
      </c>
      <c r="H36" s="98">
        <v>1099800.0000000007</v>
      </c>
      <c r="I36" s="98">
        <v>1033467.9591163155</v>
      </c>
      <c r="J36" s="98">
        <v>1033467.9591163155</v>
      </c>
      <c r="K36">
        <f t="shared" si="1"/>
        <v>56840.737751397348</v>
      </c>
      <c r="L36">
        <v>4500</v>
      </c>
    </row>
    <row r="37" spans="1:12" hidden="1" x14ac:dyDescent="0.3">
      <c r="A37" s="13">
        <v>36</v>
      </c>
      <c r="B37" t="s">
        <v>25</v>
      </c>
      <c r="C37" s="13">
        <v>2020</v>
      </c>
      <c r="D37" t="s">
        <v>78</v>
      </c>
      <c r="E37" t="s">
        <v>33</v>
      </c>
      <c r="F37" t="s">
        <v>79</v>
      </c>
      <c r="G37" s="98">
        <v>1301600</v>
      </c>
      <c r="H37" s="98">
        <v>1210800</v>
      </c>
      <c r="I37" s="98">
        <v>1135584.4212443032</v>
      </c>
      <c r="J37" s="98">
        <v>1135584.4212443032</v>
      </c>
      <c r="K37">
        <f t="shared" si="1"/>
        <v>62457.143168436676</v>
      </c>
      <c r="L37">
        <v>4500</v>
      </c>
    </row>
    <row r="38" spans="1:12" hidden="1" x14ac:dyDescent="0.3">
      <c r="A38" s="13">
        <v>37</v>
      </c>
      <c r="B38" t="s">
        <v>25</v>
      </c>
      <c r="C38" s="13">
        <v>2020</v>
      </c>
      <c r="D38" t="s">
        <v>80</v>
      </c>
      <c r="E38" t="s">
        <v>81</v>
      </c>
      <c r="F38" t="s">
        <v>75</v>
      </c>
      <c r="G38" s="98">
        <v>1046099.9999999999</v>
      </c>
      <c r="H38" s="98">
        <v>955299.99999999977</v>
      </c>
      <c r="I38" s="98">
        <v>892457.34158586827</v>
      </c>
      <c r="J38" s="98">
        <v>892457.34158586827</v>
      </c>
      <c r="K38">
        <f t="shared" si="1"/>
        <v>49085.153787222756</v>
      </c>
      <c r="L38">
        <v>4500</v>
      </c>
    </row>
    <row r="39" spans="1:12" hidden="1" x14ac:dyDescent="0.3">
      <c r="A39" s="13">
        <v>38</v>
      </c>
      <c r="B39" t="s">
        <v>25</v>
      </c>
      <c r="C39" s="13">
        <v>2020</v>
      </c>
      <c r="D39" t="s">
        <v>82</v>
      </c>
      <c r="E39" t="s">
        <v>27</v>
      </c>
      <c r="F39" t="s">
        <v>83</v>
      </c>
      <c r="G39" s="98">
        <v>1112800.0000000002</v>
      </c>
      <c r="H39" s="98">
        <v>1019000.0000000002</v>
      </c>
      <c r="I39" s="98">
        <v>953254.2169749249</v>
      </c>
      <c r="J39" s="98">
        <v>953254.2169749249</v>
      </c>
      <c r="K39">
        <f t="shared" si="1"/>
        <v>52428.981933620867</v>
      </c>
      <c r="L39">
        <v>4500</v>
      </c>
    </row>
    <row r="40" spans="1:12" hidden="1" x14ac:dyDescent="0.3">
      <c r="A40" s="13">
        <v>39</v>
      </c>
      <c r="B40" t="s">
        <v>25</v>
      </c>
      <c r="C40" s="13">
        <v>2020</v>
      </c>
      <c r="D40" t="s">
        <v>82</v>
      </c>
      <c r="E40" t="s">
        <v>29</v>
      </c>
      <c r="F40" t="s">
        <v>84</v>
      </c>
      <c r="G40" s="98">
        <v>1208100</v>
      </c>
      <c r="H40" s="98">
        <v>1114300</v>
      </c>
      <c r="I40" s="98">
        <v>1048626.0742979576</v>
      </c>
      <c r="J40" s="98">
        <v>1048626.0742979576</v>
      </c>
      <c r="K40">
        <f t="shared" si="1"/>
        <v>57674.434086387664</v>
      </c>
      <c r="L40">
        <v>4500</v>
      </c>
    </row>
    <row r="41" spans="1:12" hidden="1" x14ac:dyDescent="0.3">
      <c r="A41" s="13">
        <v>40</v>
      </c>
      <c r="B41" t="s">
        <v>25</v>
      </c>
      <c r="C41" s="13">
        <v>2020</v>
      </c>
      <c r="D41" t="s">
        <v>82</v>
      </c>
      <c r="E41" t="s">
        <v>31</v>
      </c>
      <c r="F41" t="s">
        <v>85</v>
      </c>
      <c r="G41" s="98">
        <v>1246400</v>
      </c>
      <c r="H41" s="98">
        <v>1152600</v>
      </c>
      <c r="I41" s="98">
        <v>1081800.6921022546</v>
      </c>
      <c r="J41" s="98">
        <v>1081800.6921022546</v>
      </c>
      <c r="K41">
        <f t="shared" si="1"/>
        <v>59499.038065624001</v>
      </c>
      <c r="L41">
        <v>4500</v>
      </c>
    </row>
    <row r="42" spans="1:12" hidden="1" x14ac:dyDescent="0.3">
      <c r="A42" s="13">
        <v>41</v>
      </c>
      <c r="B42" t="s">
        <v>25</v>
      </c>
      <c r="C42" s="13">
        <v>2020</v>
      </c>
      <c r="D42" t="s">
        <v>86</v>
      </c>
      <c r="E42" t="s">
        <v>36</v>
      </c>
      <c r="F42" t="s">
        <v>87</v>
      </c>
      <c r="G42" s="98">
        <v>1353900</v>
      </c>
      <c r="H42" s="98">
        <v>1260100</v>
      </c>
      <c r="I42" s="98">
        <v>1181126.4945410569</v>
      </c>
      <c r="J42" s="98">
        <v>1181126.4945410569</v>
      </c>
      <c r="K42">
        <f t="shared" si="1"/>
        <v>64961.95719975813</v>
      </c>
      <c r="L42">
        <v>4500</v>
      </c>
    </row>
    <row r="43" spans="1:12" hidden="1" x14ac:dyDescent="0.3">
      <c r="A43" s="13">
        <v>42</v>
      </c>
      <c r="B43" t="s">
        <v>25</v>
      </c>
      <c r="C43" s="13">
        <v>2020</v>
      </c>
      <c r="D43" t="s">
        <v>88</v>
      </c>
      <c r="E43" t="s">
        <v>27</v>
      </c>
      <c r="F43" t="s">
        <v>89</v>
      </c>
      <c r="G43" s="98">
        <v>275199.99999999994</v>
      </c>
      <c r="H43" s="98">
        <v>255199.99999999994</v>
      </c>
      <c r="I43" s="98">
        <v>224335.87880412367</v>
      </c>
      <c r="J43" s="98">
        <v>224335.87880412367</v>
      </c>
      <c r="K43">
        <f t="shared" si="1"/>
        <v>12338.473334226803</v>
      </c>
      <c r="L43">
        <v>4500</v>
      </c>
    </row>
    <row r="44" spans="1:12" hidden="1" x14ac:dyDescent="0.3">
      <c r="A44" s="13">
        <v>43</v>
      </c>
      <c r="B44" t="s">
        <v>25</v>
      </c>
      <c r="C44" s="13">
        <v>2020</v>
      </c>
      <c r="D44" t="s">
        <v>88</v>
      </c>
      <c r="E44" t="s">
        <v>29</v>
      </c>
      <c r="F44" t="s">
        <v>90</v>
      </c>
      <c r="G44" s="98">
        <v>291199.99999999988</v>
      </c>
      <c r="H44" s="98">
        <v>271199.99999999988</v>
      </c>
      <c r="I44" s="98">
        <v>238580.97618556692</v>
      </c>
      <c r="J44" s="98">
        <v>238580.97618556692</v>
      </c>
      <c r="K44">
        <f t="shared" si="1"/>
        <v>13121.953690206181</v>
      </c>
      <c r="L44">
        <v>4500</v>
      </c>
    </row>
    <row r="45" spans="1:12" hidden="1" x14ac:dyDescent="0.3">
      <c r="A45" s="13">
        <v>44</v>
      </c>
      <c r="B45" t="s">
        <v>25</v>
      </c>
      <c r="C45" s="13">
        <v>2020</v>
      </c>
      <c r="D45" t="s">
        <v>88</v>
      </c>
      <c r="E45" t="s">
        <v>31</v>
      </c>
      <c r="F45" t="s">
        <v>91</v>
      </c>
      <c r="G45" s="98">
        <v>319900</v>
      </c>
      <c r="H45" s="98">
        <v>296899.99999999994</v>
      </c>
      <c r="I45" s="98">
        <v>261253.10320191097</v>
      </c>
      <c r="J45" s="98">
        <v>261253.10320191097</v>
      </c>
      <c r="K45">
        <f t="shared" si="1"/>
        <v>14368.920676105103</v>
      </c>
      <c r="L45">
        <v>4500</v>
      </c>
    </row>
    <row r="46" spans="1:12" hidden="1" x14ac:dyDescent="0.3">
      <c r="A46" s="13">
        <v>45</v>
      </c>
      <c r="B46" t="s">
        <v>25</v>
      </c>
      <c r="C46" s="13">
        <v>2020</v>
      </c>
      <c r="D46" t="s">
        <v>325</v>
      </c>
      <c r="E46" t="s">
        <v>27</v>
      </c>
      <c r="F46" t="s">
        <v>326</v>
      </c>
      <c r="G46" s="98">
        <v>611500.00000000023</v>
      </c>
      <c r="H46" s="98">
        <v>581500.00000000012</v>
      </c>
      <c r="I46" s="98">
        <v>532673.86895979347</v>
      </c>
      <c r="J46" s="98">
        <v>532673.86895979347</v>
      </c>
      <c r="K46">
        <f t="shared" si="1"/>
        <v>29297.062792788642</v>
      </c>
      <c r="L46">
        <v>4500</v>
      </c>
    </row>
    <row r="47" spans="1:12" hidden="1" x14ac:dyDescent="0.3">
      <c r="A47" s="13">
        <v>46</v>
      </c>
      <c r="B47" t="s">
        <v>25</v>
      </c>
      <c r="C47" s="13">
        <v>2020</v>
      </c>
      <c r="D47" t="s">
        <v>325</v>
      </c>
      <c r="E47" t="s">
        <v>29</v>
      </c>
      <c r="F47" t="s">
        <v>327</v>
      </c>
      <c r="G47" s="98">
        <v>642599.99999999977</v>
      </c>
      <c r="H47" s="98">
        <v>612599.99999999965</v>
      </c>
      <c r="I47" s="98">
        <v>562606.63243577094</v>
      </c>
      <c r="J47" s="98">
        <v>562606.63243577094</v>
      </c>
      <c r="K47">
        <f t="shared" si="1"/>
        <v>30943.364783967401</v>
      </c>
      <c r="L47">
        <v>4500</v>
      </c>
    </row>
    <row r="48" spans="1:12" hidden="1" x14ac:dyDescent="0.3">
      <c r="A48" s="13">
        <v>47</v>
      </c>
      <c r="B48" t="s">
        <v>25</v>
      </c>
      <c r="C48" s="13">
        <v>2020</v>
      </c>
      <c r="D48" t="s">
        <v>325</v>
      </c>
      <c r="E48" t="s">
        <v>31</v>
      </c>
      <c r="F48" t="s">
        <v>328</v>
      </c>
      <c r="G48" s="98">
        <v>719000</v>
      </c>
      <c r="H48" s="98">
        <v>688999.99999999988</v>
      </c>
      <c r="I48" s="98">
        <v>632547.17941143923</v>
      </c>
      <c r="J48" s="98">
        <v>632547.17941143923</v>
      </c>
      <c r="K48">
        <f t="shared" si="1"/>
        <v>34790.094867629159</v>
      </c>
      <c r="L48">
        <v>4500</v>
      </c>
    </row>
    <row r="49" spans="1:12" hidden="1" x14ac:dyDescent="0.3">
      <c r="A49" s="13">
        <v>48</v>
      </c>
      <c r="B49" t="s">
        <v>25</v>
      </c>
      <c r="C49" s="13">
        <v>2020</v>
      </c>
      <c r="D49" t="s">
        <v>92</v>
      </c>
      <c r="E49" t="s">
        <v>27</v>
      </c>
      <c r="F49" t="s">
        <v>93</v>
      </c>
      <c r="G49" s="98">
        <v>552400.00000000012</v>
      </c>
      <c r="H49" s="98">
        <v>552400.00000000012</v>
      </c>
      <c r="I49" s="98">
        <v>506745.6789606791</v>
      </c>
      <c r="J49" s="98">
        <v>506745.6789606791</v>
      </c>
      <c r="K49">
        <f t="shared" si="1"/>
        <v>27871.012342837352</v>
      </c>
      <c r="L49">
        <v>4500</v>
      </c>
    </row>
    <row r="50" spans="1:12" hidden="1" x14ac:dyDescent="0.3">
      <c r="A50" s="13">
        <v>49</v>
      </c>
      <c r="B50" t="s">
        <v>25</v>
      </c>
      <c r="C50" s="13">
        <v>2020</v>
      </c>
      <c r="D50" t="s">
        <v>92</v>
      </c>
      <c r="E50" t="s">
        <v>29</v>
      </c>
      <c r="F50" t="s">
        <v>94</v>
      </c>
      <c r="G50" s="98">
        <v>571200.00000000012</v>
      </c>
      <c r="H50" s="98">
        <v>571200.00000000012</v>
      </c>
      <c r="I50" s="98">
        <v>523927.32844123722</v>
      </c>
      <c r="J50" s="98">
        <v>523927.32844123722</v>
      </c>
      <c r="K50">
        <f t="shared" si="1"/>
        <v>28816.003064268047</v>
      </c>
      <c r="L50">
        <v>4500</v>
      </c>
    </row>
    <row r="51" spans="1:12" hidden="1" x14ac:dyDescent="0.3">
      <c r="A51" s="13">
        <v>50</v>
      </c>
      <c r="B51" t="s">
        <v>25</v>
      </c>
      <c r="C51" s="13">
        <v>2020</v>
      </c>
      <c r="D51" t="s">
        <v>95</v>
      </c>
      <c r="E51" t="s">
        <v>38</v>
      </c>
      <c r="F51" t="s">
        <v>93</v>
      </c>
      <c r="G51" s="98">
        <v>640200</v>
      </c>
      <c r="H51" s="98">
        <v>640200</v>
      </c>
      <c r="I51" s="98">
        <v>586987.63772319001</v>
      </c>
      <c r="J51" s="98">
        <v>586987.63772319001</v>
      </c>
      <c r="K51">
        <f t="shared" si="1"/>
        <v>32284.320074775449</v>
      </c>
      <c r="L51">
        <v>4500</v>
      </c>
    </row>
    <row r="52" spans="1:12" hidden="1" x14ac:dyDescent="0.3">
      <c r="A52" s="13">
        <v>51</v>
      </c>
      <c r="B52" t="s">
        <v>25</v>
      </c>
      <c r="C52" s="13">
        <v>2020</v>
      </c>
      <c r="D52" t="s">
        <v>95</v>
      </c>
      <c r="E52" t="s">
        <v>33</v>
      </c>
      <c r="F52" t="s">
        <v>94</v>
      </c>
      <c r="G52" s="98">
        <v>661399.99999999988</v>
      </c>
      <c r="H52" s="98">
        <v>661399.99999999988</v>
      </c>
      <c r="I52" s="98">
        <v>606362.68927077251</v>
      </c>
      <c r="J52" s="98">
        <v>606362.68927077251</v>
      </c>
      <c r="K52">
        <f t="shared" si="1"/>
        <v>33349.947909892486</v>
      </c>
      <c r="L52">
        <v>4500</v>
      </c>
    </row>
    <row r="53" spans="1:12" hidden="1" x14ac:dyDescent="0.3">
      <c r="A53" s="13">
        <v>52</v>
      </c>
      <c r="B53" t="s">
        <v>25</v>
      </c>
      <c r="C53" s="13">
        <v>2020</v>
      </c>
      <c r="D53" t="s">
        <v>329</v>
      </c>
      <c r="E53" t="s">
        <v>31</v>
      </c>
      <c r="F53" t="s">
        <v>330</v>
      </c>
      <c r="G53" s="98">
        <v>688400.00000000012</v>
      </c>
      <c r="H53" s="98">
        <v>688400.00000000012</v>
      </c>
      <c r="I53" s="98">
        <v>607897.434802562</v>
      </c>
      <c r="J53" s="98">
        <v>607897.434802562</v>
      </c>
      <c r="K53">
        <f t="shared" si="1"/>
        <v>33434.35891414091</v>
      </c>
      <c r="L53">
        <v>4500</v>
      </c>
    </row>
    <row r="54" spans="1:12" hidden="1" x14ac:dyDescent="0.3">
      <c r="A54" s="13">
        <v>53</v>
      </c>
      <c r="B54" t="s">
        <v>25</v>
      </c>
      <c r="C54" s="13">
        <v>2020</v>
      </c>
      <c r="D54" t="s">
        <v>329</v>
      </c>
      <c r="E54" t="s">
        <v>331</v>
      </c>
      <c r="F54" t="s">
        <v>332</v>
      </c>
      <c r="G54" s="98">
        <v>738400.00000000012</v>
      </c>
      <c r="H54" s="98">
        <v>738400.00000000012</v>
      </c>
      <c r="I54" s="98">
        <v>651897.43479992379</v>
      </c>
      <c r="J54" s="98">
        <v>651897.43479992379</v>
      </c>
      <c r="K54">
        <f t="shared" si="1"/>
        <v>35854.358913995806</v>
      </c>
      <c r="L54">
        <v>4500</v>
      </c>
    </row>
    <row r="55" spans="1:12" hidden="1" x14ac:dyDescent="0.3">
      <c r="A55" s="13">
        <v>54</v>
      </c>
      <c r="B55" t="s">
        <v>25</v>
      </c>
      <c r="C55" s="13">
        <v>2020</v>
      </c>
      <c r="D55" t="s">
        <v>333</v>
      </c>
      <c r="E55" t="s">
        <v>29</v>
      </c>
      <c r="F55" t="s">
        <v>334</v>
      </c>
      <c r="G55" s="98">
        <v>854300</v>
      </c>
      <c r="H55" s="98">
        <v>854300</v>
      </c>
      <c r="I55" s="98">
        <v>753889.43479876197</v>
      </c>
      <c r="J55" s="98">
        <v>753889.43479876197</v>
      </c>
      <c r="K55">
        <f t="shared" si="1"/>
        <v>41463.918913931906</v>
      </c>
      <c r="L55">
        <v>4500</v>
      </c>
    </row>
    <row r="56" spans="1:12" hidden="1" x14ac:dyDescent="0.3">
      <c r="A56" s="13">
        <v>55</v>
      </c>
      <c r="B56" t="s">
        <v>25</v>
      </c>
      <c r="C56" s="13">
        <v>2020</v>
      </c>
      <c r="D56" t="s">
        <v>333</v>
      </c>
      <c r="E56" t="s">
        <v>36</v>
      </c>
      <c r="F56" t="s">
        <v>335</v>
      </c>
      <c r="G56" s="98">
        <v>920999.99999999988</v>
      </c>
      <c r="H56" s="98">
        <v>920999.99999999988</v>
      </c>
      <c r="I56" s="98">
        <v>812585.43479931448</v>
      </c>
      <c r="J56" s="98">
        <v>812585.43479931448</v>
      </c>
      <c r="K56">
        <f t="shared" si="1"/>
        <v>44692.198913962297</v>
      </c>
      <c r="L56">
        <v>4500</v>
      </c>
    </row>
    <row r="57" spans="1:12" hidden="1" x14ac:dyDescent="0.3">
      <c r="A57" s="13">
        <v>56</v>
      </c>
      <c r="B57" t="s">
        <v>25</v>
      </c>
      <c r="C57" s="13">
        <v>2020</v>
      </c>
      <c r="D57" t="s">
        <v>333</v>
      </c>
      <c r="E57" t="s">
        <v>31</v>
      </c>
      <c r="F57" t="s">
        <v>336</v>
      </c>
      <c r="G57" s="98">
        <v>988100</v>
      </c>
      <c r="H57" s="98">
        <v>988100</v>
      </c>
      <c r="I57" s="98">
        <v>871633.43480230484</v>
      </c>
      <c r="J57" s="98">
        <v>871633.43480230484</v>
      </c>
      <c r="K57">
        <f t="shared" si="1"/>
        <v>47939.838914126769</v>
      </c>
      <c r="L57">
        <v>4500</v>
      </c>
    </row>
    <row r="58" spans="1:12" hidden="1" x14ac:dyDescent="0.3">
      <c r="A58" s="13">
        <v>57</v>
      </c>
      <c r="B58" t="s">
        <v>25</v>
      </c>
      <c r="C58" s="13">
        <v>2020</v>
      </c>
      <c r="D58" t="s">
        <v>333</v>
      </c>
      <c r="E58" t="s">
        <v>337</v>
      </c>
      <c r="F58" t="s">
        <v>338</v>
      </c>
      <c r="G58" s="98">
        <v>1084400</v>
      </c>
      <c r="H58" s="98">
        <v>1084400</v>
      </c>
      <c r="I58" s="98">
        <v>956377.43479767616</v>
      </c>
      <c r="J58" s="98">
        <v>956377.43479767616</v>
      </c>
      <c r="K58">
        <f t="shared" si="1"/>
        <v>52600.758913872189</v>
      </c>
      <c r="L58">
        <v>4500</v>
      </c>
    </row>
    <row r="59" spans="1:12" hidden="1" x14ac:dyDescent="0.3">
      <c r="A59" s="13">
        <v>58</v>
      </c>
      <c r="B59" t="s">
        <v>25</v>
      </c>
      <c r="C59" s="13">
        <v>2020</v>
      </c>
      <c r="D59" t="s">
        <v>333</v>
      </c>
      <c r="E59" t="s">
        <v>48</v>
      </c>
      <c r="F59" t="s">
        <v>338</v>
      </c>
      <c r="G59" s="98">
        <v>1094400</v>
      </c>
      <c r="H59" s="98">
        <v>1094400</v>
      </c>
      <c r="I59" s="98">
        <v>965177.43480062869</v>
      </c>
      <c r="J59" s="98">
        <v>965177.43480062869</v>
      </c>
      <c r="K59">
        <f t="shared" si="1"/>
        <v>53084.758914034581</v>
      </c>
      <c r="L59">
        <v>4500</v>
      </c>
    </row>
    <row r="60" spans="1:12" hidden="1" x14ac:dyDescent="0.3">
      <c r="A60" s="13">
        <v>59</v>
      </c>
      <c r="B60" t="s">
        <v>25</v>
      </c>
      <c r="C60" s="13">
        <v>2020</v>
      </c>
      <c r="D60" t="s">
        <v>96</v>
      </c>
      <c r="E60" t="s">
        <v>29</v>
      </c>
      <c r="F60" t="s">
        <v>97</v>
      </c>
      <c r="G60" s="98">
        <v>621600</v>
      </c>
      <c r="H60" s="98">
        <v>621600</v>
      </c>
      <c r="I60" s="98">
        <v>557488.94992716494</v>
      </c>
      <c r="J60" s="98">
        <v>557488.94992716494</v>
      </c>
      <c r="K60">
        <f t="shared" si="1"/>
        <v>30661.892245994073</v>
      </c>
      <c r="L60">
        <v>4500</v>
      </c>
    </row>
    <row r="61" spans="1:12" hidden="1" x14ac:dyDescent="0.3">
      <c r="A61" s="13">
        <v>60</v>
      </c>
      <c r="B61" t="s">
        <v>25</v>
      </c>
      <c r="C61" s="13">
        <v>2020</v>
      </c>
      <c r="D61" t="s">
        <v>98</v>
      </c>
      <c r="E61" t="s">
        <v>99</v>
      </c>
      <c r="F61" t="s">
        <v>100</v>
      </c>
      <c r="G61" s="98">
        <v>708000</v>
      </c>
      <c r="H61" s="98">
        <v>708000</v>
      </c>
      <c r="I61" s="98">
        <v>634696.70250314544</v>
      </c>
      <c r="J61" s="98">
        <v>634696.70250314544</v>
      </c>
      <c r="K61">
        <f t="shared" si="1"/>
        <v>34908.318637673001</v>
      </c>
      <c r="L61">
        <v>4500</v>
      </c>
    </row>
    <row r="62" spans="1:12" hidden="1" x14ac:dyDescent="0.3">
      <c r="A62" s="13">
        <v>61</v>
      </c>
      <c r="B62" t="s">
        <v>25</v>
      </c>
      <c r="C62" s="13">
        <v>2020</v>
      </c>
      <c r="D62" t="s">
        <v>101</v>
      </c>
      <c r="E62" t="s">
        <v>31</v>
      </c>
      <c r="F62" t="s">
        <v>102</v>
      </c>
      <c r="G62" s="98">
        <v>792199.99999999988</v>
      </c>
      <c r="H62" s="98">
        <v>792199.99999999988</v>
      </c>
      <c r="I62" s="98">
        <v>703318.22116044036</v>
      </c>
      <c r="J62" s="98">
        <v>703318.22116044036</v>
      </c>
      <c r="K62">
        <f t="shared" si="1"/>
        <v>38682.502163824218</v>
      </c>
      <c r="L62">
        <v>4500</v>
      </c>
    </row>
    <row r="63" spans="1:12" hidden="1" x14ac:dyDescent="0.3">
      <c r="A63" s="13">
        <v>62</v>
      </c>
      <c r="B63" t="s">
        <v>25</v>
      </c>
      <c r="C63" s="13">
        <v>2020</v>
      </c>
      <c r="D63" t="s">
        <v>101</v>
      </c>
      <c r="E63" t="s">
        <v>103</v>
      </c>
      <c r="F63" t="s">
        <v>104</v>
      </c>
      <c r="G63" s="98">
        <v>682200.00000000012</v>
      </c>
      <c r="H63" s="98">
        <v>682200.00000000012</v>
      </c>
      <c r="I63" s="98">
        <v>605406.43674008688</v>
      </c>
      <c r="J63" s="98">
        <v>605406.43674008688</v>
      </c>
      <c r="K63">
        <f t="shared" si="1"/>
        <v>33297.354020704777</v>
      </c>
      <c r="L63">
        <v>4500</v>
      </c>
    </row>
    <row r="64" spans="1:12" hidden="1" x14ac:dyDescent="0.3">
      <c r="A64" s="13">
        <v>63</v>
      </c>
      <c r="B64" t="s">
        <v>25</v>
      </c>
      <c r="C64" s="13">
        <v>2020</v>
      </c>
      <c r="D64" t="s">
        <v>339</v>
      </c>
      <c r="E64" t="s">
        <v>29</v>
      </c>
      <c r="F64" t="s">
        <v>105</v>
      </c>
      <c r="G64" s="98">
        <v>653499.99999999988</v>
      </c>
      <c r="H64" s="98">
        <v>623499.99999999988</v>
      </c>
      <c r="I64" s="98">
        <v>543368.08585396816</v>
      </c>
      <c r="J64" s="98">
        <v>543368.08585396816</v>
      </c>
      <c r="K64">
        <f t="shared" si="1"/>
        <v>29885.244721968251</v>
      </c>
      <c r="L64">
        <v>4500</v>
      </c>
    </row>
    <row r="65" spans="1:12" hidden="1" x14ac:dyDescent="0.3">
      <c r="A65" s="13">
        <v>64</v>
      </c>
      <c r="B65" t="s">
        <v>25</v>
      </c>
      <c r="C65" s="13">
        <v>2020</v>
      </c>
      <c r="D65" t="s">
        <v>339</v>
      </c>
      <c r="E65" t="s">
        <v>36</v>
      </c>
      <c r="F65" t="s">
        <v>323</v>
      </c>
      <c r="G65" s="98">
        <v>736400</v>
      </c>
      <c r="H65" s="98">
        <v>706399.99999999988</v>
      </c>
      <c r="I65" s="98">
        <v>619264.17225962924</v>
      </c>
      <c r="J65" s="98">
        <v>619264.17225962924</v>
      </c>
      <c r="K65">
        <f t="shared" si="1"/>
        <v>34059.52947427961</v>
      </c>
      <c r="L65">
        <v>4500</v>
      </c>
    </row>
    <row r="66" spans="1:12" hidden="1" x14ac:dyDescent="0.3">
      <c r="A66" s="13">
        <v>65</v>
      </c>
      <c r="B66" t="s">
        <v>25</v>
      </c>
      <c r="C66" s="13">
        <v>2020</v>
      </c>
      <c r="D66" t="s">
        <v>340</v>
      </c>
      <c r="E66" t="s">
        <v>27</v>
      </c>
      <c r="F66" t="s">
        <v>341</v>
      </c>
      <c r="G66" s="98">
        <v>860099.99999999977</v>
      </c>
      <c r="H66" s="98">
        <v>860099.99999999977</v>
      </c>
      <c r="I66" s="98">
        <v>775313.21074246487</v>
      </c>
      <c r="J66" s="98">
        <v>775313.21074246487</v>
      </c>
      <c r="K66">
        <f t="shared" si="1"/>
        <v>42642.226590835569</v>
      </c>
      <c r="L66">
        <v>4500</v>
      </c>
    </row>
    <row r="67" spans="1:12" hidden="1" x14ac:dyDescent="0.3">
      <c r="A67" s="13">
        <v>66</v>
      </c>
      <c r="B67" t="s">
        <v>25</v>
      </c>
      <c r="C67" s="13">
        <v>2020</v>
      </c>
      <c r="D67" t="s">
        <v>340</v>
      </c>
      <c r="E67" t="s">
        <v>38</v>
      </c>
      <c r="F67" t="s">
        <v>323</v>
      </c>
      <c r="G67" s="98">
        <v>954000.00000000012</v>
      </c>
      <c r="H67" s="98">
        <v>954000.00000000012</v>
      </c>
      <c r="I67" s="98">
        <v>860540.98037019174</v>
      </c>
      <c r="J67" s="98">
        <v>860540.98037019174</v>
      </c>
      <c r="K67">
        <f t="shared" ref="K67:K130" si="2">J67*0.055</f>
        <v>47329.753920360548</v>
      </c>
      <c r="L67">
        <v>4500</v>
      </c>
    </row>
    <row r="68" spans="1:12" hidden="1" x14ac:dyDescent="0.3">
      <c r="A68" s="13">
        <v>67</v>
      </c>
      <c r="B68" t="s">
        <v>25</v>
      </c>
      <c r="C68" s="13">
        <v>2020</v>
      </c>
      <c r="D68" t="s">
        <v>342</v>
      </c>
      <c r="E68" t="s">
        <v>343</v>
      </c>
      <c r="F68" t="s">
        <v>344</v>
      </c>
      <c r="G68" s="98">
        <v>772500.00000000012</v>
      </c>
      <c r="H68" s="98">
        <v>702500.00000000012</v>
      </c>
      <c r="I68" s="98">
        <v>605973.46922838944</v>
      </c>
      <c r="J68" s="98">
        <v>605973.46922838944</v>
      </c>
      <c r="K68">
        <f t="shared" si="2"/>
        <v>33328.540807561418</v>
      </c>
      <c r="L68">
        <v>4500</v>
      </c>
    </row>
    <row r="69" spans="1:12" hidden="1" x14ac:dyDescent="0.3">
      <c r="A69" s="13">
        <v>68</v>
      </c>
      <c r="B69" t="s">
        <v>25</v>
      </c>
      <c r="C69" s="13">
        <v>2020</v>
      </c>
      <c r="D69" t="s">
        <v>345</v>
      </c>
      <c r="E69" t="s">
        <v>103</v>
      </c>
      <c r="F69" t="s">
        <v>346</v>
      </c>
      <c r="G69" s="98">
        <v>918299.99999999988</v>
      </c>
      <c r="H69" s="98">
        <v>888299.99999999977</v>
      </c>
      <c r="I69" s="98">
        <v>757776.50736333302</v>
      </c>
      <c r="J69" s="98">
        <v>757776.50736333302</v>
      </c>
      <c r="K69">
        <f t="shared" si="2"/>
        <v>41677.707904983319</v>
      </c>
      <c r="L69">
        <v>4500</v>
      </c>
    </row>
    <row r="70" spans="1:12" hidden="1" x14ac:dyDescent="0.3">
      <c r="A70" s="13">
        <v>69</v>
      </c>
      <c r="B70" t="s">
        <v>25</v>
      </c>
      <c r="C70" s="13">
        <v>2020</v>
      </c>
      <c r="D70" t="s">
        <v>345</v>
      </c>
      <c r="E70" t="s">
        <v>81</v>
      </c>
      <c r="F70" t="s">
        <v>347</v>
      </c>
      <c r="G70" s="98">
        <v>1009700.0000000002</v>
      </c>
      <c r="H70" s="98">
        <v>979700.00000000023</v>
      </c>
      <c r="I70" s="98">
        <v>839586.44649477594</v>
      </c>
      <c r="J70" s="98">
        <v>839586.44649477594</v>
      </c>
      <c r="K70">
        <f t="shared" si="2"/>
        <v>46177.254557212676</v>
      </c>
      <c r="L70">
        <v>4500</v>
      </c>
    </row>
    <row r="71" spans="1:12" hidden="1" x14ac:dyDescent="0.3">
      <c r="A71" s="13">
        <v>70</v>
      </c>
      <c r="B71" t="s">
        <v>25</v>
      </c>
      <c r="C71" s="13">
        <v>2020</v>
      </c>
      <c r="D71" t="s">
        <v>348</v>
      </c>
      <c r="E71" t="s">
        <v>31</v>
      </c>
      <c r="F71" t="s">
        <v>349</v>
      </c>
      <c r="G71" s="98">
        <v>893400</v>
      </c>
      <c r="H71" s="98">
        <v>855300</v>
      </c>
      <c r="I71" s="98">
        <v>727505.74073730933</v>
      </c>
      <c r="J71" s="98">
        <v>727505.74073730933</v>
      </c>
      <c r="K71">
        <f t="shared" si="2"/>
        <v>40012.815740552011</v>
      </c>
      <c r="L71">
        <v>4500</v>
      </c>
    </row>
    <row r="72" spans="1:12" hidden="1" x14ac:dyDescent="0.3">
      <c r="A72" s="13">
        <v>71</v>
      </c>
      <c r="B72" t="s">
        <v>25</v>
      </c>
      <c r="C72" s="13">
        <v>2020</v>
      </c>
      <c r="D72" t="s">
        <v>348</v>
      </c>
      <c r="E72" t="s">
        <v>33</v>
      </c>
      <c r="F72" t="s">
        <v>350</v>
      </c>
      <c r="G72" s="98">
        <v>1037999.9999999999</v>
      </c>
      <c r="H72" s="98">
        <v>999900.00000000198</v>
      </c>
      <c r="I72" s="98">
        <v>864187.85019680439</v>
      </c>
      <c r="J72" s="98">
        <v>864187.85019680439</v>
      </c>
      <c r="K72">
        <f t="shared" si="2"/>
        <v>47530.331760824243</v>
      </c>
      <c r="L72">
        <v>4500</v>
      </c>
    </row>
    <row r="73" spans="1:12" hidden="1" x14ac:dyDescent="0.3">
      <c r="A73" s="13">
        <v>72</v>
      </c>
      <c r="B73" t="s">
        <v>25</v>
      </c>
      <c r="C73" s="13">
        <v>2020</v>
      </c>
      <c r="D73" t="s">
        <v>351</v>
      </c>
      <c r="E73" t="s">
        <v>36</v>
      </c>
      <c r="F73" t="s">
        <v>352</v>
      </c>
      <c r="G73" s="98">
        <v>785000.00000000035</v>
      </c>
      <c r="H73" s="98">
        <v>754900.00000000047</v>
      </c>
      <c r="I73" s="98">
        <v>666058.17409505718</v>
      </c>
      <c r="J73" s="98">
        <v>666058.17409505718</v>
      </c>
      <c r="K73">
        <f t="shared" si="2"/>
        <v>36633.199575228144</v>
      </c>
      <c r="L73">
        <v>4500</v>
      </c>
    </row>
    <row r="74" spans="1:12" hidden="1" x14ac:dyDescent="0.3">
      <c r="A74" s="13">
        <v>73</v>
      </c>
      <c r="B74" t="s">
        <v>25</v>
      </c>
      <c r="C74" s="13">
        <v>2020</v>
      </c>
      <c r="D74" t="s">
        <v>351</v>
      </c>
      <c r="E74" t="s">
        <v>33</v>
      </c>
      <c r="F74" t="s">
        <v>350</v>
      </c>
      <c r="G74" s="98">
        <v>830000.00000000128</v>
      </c>
      <c r="H74" s="98">
        <v>799900.00000000128</v>
      </c>
      <c r="I74" s="98">
        <v>708865.32034966489</v>
      </c>
      <c r="J74" s="98">
        <v>708865.32034966489</v>
      </c>
      <c r="K74">
        <f t="shared" si="2"/>
        <v>38987.592619231567</v>
      </c>
      <c r="L74">
        <v>4500</v>
      </c>
    </row>
    <row r="75" spans="1:12" x14ac:dyDescent="0.3">
      <c r="A75" s="13">
        <v>74</v>
      </c>
      <c r="B75" t="s">
        <v>106</v>
      </c>
      <c r="C75" s="13">
        <v>2019</v>
      </c>
      <c r="D75" t="s">
        <v>117</v>
      </c>
      <c r="E75" t="s">
        <v>118</v>
      </c>
      <c r="F75" t="s">
        <v>119</v>
      </c>
      <c r="G75" s="98">
        <v>201699.76</v>
      </c>
      <c r="H75" s="98">
        <v>171764</v>
      </c>
      <c r="I75" s="98">
        <v>171764</v>
      </c>
      <c r="J75" s="98">
        <v>171764</v>
      </c>
      <c r="K75">
        <f t="shared" si="2"/>
        <v>9447.02</v>
      </c>
      <c r="L75">
        <v>4500</v>
      </c>
    </row>
    <row r="76" spans="1:12" x14ac:dyDescent="0.3">
      <c r="A76" s="13">
        <v>75</v>
      </c>
      <c r="B76" t="s">
        <v>106</v>
      </c>
      <c r="C76" s="13">
        <v>2019</v>
      </c>
      <c r="D76" t="s">
        <v>117</v>
      </c>
      <c r="E76" t="s">
        <v>185</v>
      </c>
      <c r="F76" t="s">
        <v>186</v>
      </c>
      <c r="G76" s="98">
        <v>189700</v>
      </c>
      <c r="H76" s="98">
        <v>160724</v>
      </c>
      <c r="I76" s="98">
        <v>160724</v>
      </c>
      <c r="J76" s="98">
        <v>160724</v>
      </c>
      <c r="K76">
        <f t="shared" si="2"/>
        <v>8839.82</v>
      </c>
      <c r="L76">
        <v>4500</v>
      </c>
    </row>
    <row r="77" spans="1:12" x14ac:dyDescent="0.3">
      <c r="A77" s="13">
        <v>76</v>
      </c>
      <c r="B77" t="s">
        <v>106</v>
      </c>
      <c r="C77" s="13">
        <v>2019</v>
      </c>
      <c r="D77" t="s">
        <v>117</v>
      </c>
      <c r="E77" t="s">
        <v>120</v>
      </c>
      <c r="F77" t="s">
        <v>121</v>
      </c>
      <c r="G77" s="98">
        <v>229799.99998999998</v>
      </c>
      <c r="H77" s="98">
        <v>197616</v>
      </c>
      <c r="I77" s="98">
        <v>197616</v>
      </c>
      <c r="J77" s="98">
        <v>197616</v>
      </c>
      <c r="K77">
        <f t="shared" si="2"/>
        <v>10868.88</v>
      </c>
      <c r="L77">
        <v>4500</v>
      </c>
    </row>
    <row r="78" spans="1:12" x14ac:dyDescent="0.3">
      <c r="A78" s="13">
        <v>77</v>
      </c>
      <c r="B78" t="s">
        <v>106</v>
      </c>
      <c r="C78" s="13">
        <v>2019</v>
      </c>
      <c r="D78" t="s">
        <v>117</v>
      </c>
      <c r="E78" t="s">
        <v>122</v>
      </c>
      <c r="F78" t="s">
        <v>123</v>
      </c>
      <c r="G78" s="98">
        <v>247700</v>
      </c>
      <c r="H78" s="98">
        <v>214084</v>
      </c>
      <c r="I78" s="98">
        <v>214084</v>
      </c>
      <c r="J78" s="98">
        <v>214084</v>
      </c>
      <c r="K78">
        <f t="shared" si="2"/>
        <v>11774.62</v>
      </c>
      <c r="L78">
        <v>4500</v>
      </c>
    </row>
    <row r="79" spans="1:12" x14ac:dyDescent="0.3">
      <c r="A79" s="13">
        <v>78</v>
      </c>
      <c r="B79" t="s">
        <v>106</v>
      </c>
      <c r="C79" s="13">
        <v>2019</v>
      </c>
      <c r="D79" t="s">
        <v>117</v>
      </c>
      <c r="E79" t="s">
        <v>124</v>
      </c>
      <c r="F79" t="s">
        <v>125</v>
      </c>
      <c r="G79" s="98">
        <v>248000</v>
      </c>
      <c r="H79" s="98">
        <v>214360</v>
      </c>
      <c r="I79" s="98">
        <v>214360</v>
      </c>
      <c r="J79" s="98">
        <v>214360</v>
      </c>
      <c r="K79">
        <f t="shared" si="2"/>
        <v>11789.8</v>
      </c>
      <c r="L79">
        <v>4500</v>
      </c>
    </row>
    <row r="80" spans="1:12" x14ac:dyDescent="0.3">
      <c r="A80" s="13">
        <v>79</v>
      </c>
      <c r="B80" t="s">
        <v>106</v>
      </c>
      <c r="C80" s="13">
        <v>2019</v>
      </c>
      <c r="D80" t="s">
        <v>117</v>
      </c>
      <c r="E80" t="s">
        <v>126</v>
      </c>
      <c r="F80" t="s">
        <v>127</v>
      </c>
      <c r="G80" s="98">
        <v>266200</v>
      </c>
      <c r="H80" s="98">
        <v>231104</v>
      </c>
      <c r="I80" s="98">
        <v>231104</v>
      </c>
      <c r="J80" s="98">
        <v>231104</v>
      </c>
      <c r="K80">
        <f t="shared" si="2"/>
        <v>12710.72</v>
      </c>
      <c r="L80">
        <v>4500</v>
      </c>
    </row>
    <row r="81" spans="1:12" x14ac:dyDescent="0.3">
      <c r="A81" s="13">
        <v>80</v>
      </c>
      <c r="B81" t="s">
        <v>106</v>
      </c>
      <c r="C81" s="13">
        <v>2019</v>
      </c>
      <c r="D81" t="s">
        <v>117</v>
      </c>
      <c r="E81" t="s">
        <v>128</v>
      </c>
      <c r="F81" t="s">
        <v>129</v>
      </c>
      <c r="G81" s="98">
        <v>285199.99998999998</v>
      </c>
      <c r="H81" s="98">
        <v>248584</v>
      </c>
      <c r="I81" s="98">
        <v>248584</v>
      </c>
      <c r="J81" s="98">
        <v>248584</v>
      </c>
      <c r="K81">
        <f t="shared" si="2"/>
        <v>13672.12</v>
      </c>
      <c r="L81">
        <v>4500</v>
      </c>
    </row>
    <row r="82" spans="1:12" hidden="1" x14ac:dyDescent="0.3">
      <c r="A82" s="13">
        <v>81</v>
      </c>
      <c r="B82" t="s">
        <v>106</v>
      </c>
      <c r="C82" s="13">
        <v>2019</v>
      </c>
      <c r="D82" t="s">
        <v>130</v>
      </c>
      <c r="E82" t="s">
        <v>131</v>
      </c>
      <c r="F82" t="s">
        <v>132</v>
      </c>
      <c r="G82" s="98">
        <v>702000</v>
      </c>
      <c r="H82" s="98">
        <v>645840</v>
      </c>
      <c r="I82" s="98">
        <v>645840</v>
      </c>
      <c r="J82" s="98">
        <v>645840</v>
      </c>
      <c r="K82">
        <f t="shared" si="2"/>
        <v>35521.199999999997</v>
      </c>
      <c r="L82">
        <v>4500</v>
      </c>
    </row>
    <row r="83" spans="1:12" hidden="1" x14ac:dyDescent="0.3">
      <c r="A83" s="13">
        <v>82</v>
      </c>
      <c r="B83" t="s">
        <v>106</v>
      </c>
      <c r="C83" s="13">
        <v>2019</v>
      </c>
      <c r="D83" t="s">
        <v>130</v>
      </c>
      <c r="E83" t="s">
        <v>133</v>
      </c>
      <c r="F83" t="s">
        <v>134</v>
      </c>
      <c r="G83" s="98">
        <v>775599.99999000004</v>
      </c>
      <c r="H83" s="98">
        <v>713552</v>
      </c>
      <c r="I83" s="98">
        <v>713552</v>
      </c>
      <c r="J83" s="98">
        <v>713552</v>
      </c>
      <c r="K83">
        <f t="shared" si="2"/>
        <v>39245.360000000001</v>
      </c>
      <c r="L83">
        <v>4500</v>
      </c>
    </row>
    <row r="84" spans="1:12" hidden="1" x14ac:dyDescent="0.3">
      <c r="A84" s="13">
        <v>83</v>
      </c>
      <c r="B84" t="s">
        <v>106</v>
      </c>
      <c r="C84" s="13">
        <v>2019</v>
      </c>
      <c r="D84" t="s">
        <v>130</v>
      </c>
      <c r="E84" t="s">
        <v>135</v>
      </c>
      <c r="F84" t="s">
        <v>136</v>
      </c>
      <c r="G84" s="98">
        <v>780200</v>
      </c>
      <c r="H84" s="98">
        <v>717784.00000999996</v>
      </c>
      <c r="I84" s="98">
        <v>717784.00000999996</v>
      </c>
      <c r="J84" s="98">
        <v>717784.00000999996</v>
      </c>
      <c r="K84">
        <f t="shared" si="2"/>
        <v>39478.12000055</v>
      </c>
      <c r="L84">
        <v>4500</v>
      </c>
    </row>
    <row r="85" spans="1:12" hidden="1" x14ac:dyDescent="0.3">
      <c r="A85" s="13">
        <v>84</v>
      </c>
      <c r="B85" t="s">
        <v>106</v>
      </c>
      <c r="C85" s="13">
        <v>2019</v>
      </c>
      <c r="D85" t="s">
        <v>142</v>
      </c>
      <c r="E85" t="s">
        <v>143</v>
      </c>
      <c r="F85" t="s">
        <v>144</v>
      </c>
      <c r="G85" s="98">
        <v>637000.00011999998</v>
      </c>
      <c r="H85" s="98">
        <v>540040.00171999994</v>
      </c>
      <c r="I85" s="98">
        <v>540040.00171999994</v>
      </c>
      <c r="J85" s="98">
        <v>540040.00171999994</v>
      </c>
      <c r="K85">
        <f t="shared" si="2"/>
        <v>29702.200094599997</v>
      </c>
      <c r="L85">
        <v>4500</v>
      </c>
    </row>
    <row r="86" spans="1:12" hidden="1" x14ac:dyDescent="0.3">
      <c r="A86" s="13">
        <v>85</v>
      </c>
      <c r="B86" t="s">
        <v>106</v>
      </c>
      <c r="C86" s="13">
        <v>2019</v>
      </c>
      <c r="D86" t="s">
        <v>142</v>
      </c>
      <c r="E86" t="s">
        <v>145</v>
      </c>
      <c r="F86" t="s">
        <v>146</v>
      </c>
      <c r="G86" s="98">
        <v>718700.00003</v>
      </c>
      <c r="H86" s="98">
        <v>615203.99995999993</v>
      </c>
      <c r="I86" s="98">
        <v>615203.99995999993</v>
      </c>
      <c r="J86" s="98">
        <v>615203.99995999993</v>
      </c>
      <c r="K86">
        <f t="shared" si="2"/>
        <v>33836.219997799999</v>
      </c>
      <c r="L86">
        <v>4500</v>
      </c>
    </row>
    <row r="87" spans="1:12" hidden="1" x14ac:dyDescent="0.3">
      <c r="A87" s="13">
        <v>86</v>
      </c>
      <c r="B87" t="s">
        <v>106</v>
      </c>
      <c r="C87" s="13">
        <v>2019</v>
      </c>
      <c r="D87" t="s">
        <v>142</v>
      </c>
      <c r="E87" t="s">
        <v>147</v>
      </c>
      <c r="F87" t="s">
        <v>148</v>
      </c>
      <c r="G87" s="98">
        <v>807699.99995999993</v>
      </c>
      <c r="H87" s="98">
        <v>697083.99999000004</v>
      </c>
      <c r="I87" s="98">
        <v>697083.99999000004</v>
      </c>
      <c r="J87" s="98">
        <v>697083.99999000004</v>
      </c>
      <c r="K87">
        <f t="shared" si="2"/>
        <v>38339.619999450006</v>
      </c>
      <c r="L87">
        <v>4500</v>
      </c>
    </row>
    <row r="88" spans="1:12" hidden="1" x14ac:dyDescent="0.3">
      <c r="A88" s="13">
        <v>87</v>
      </c>
      <c r="B88" t="s">
        <v>106</v>
      </c>
      <c r="C88" s="13">
        <v>2019</v>
      </c>
      <c r="D88" t="s">
        <v>142</v>
      </c>
      <c r="E88" t="s">
        <v>149</v>
      </c>
      <c r="F88" t="s">
        <v>150</v>
      </c>
      <c r="G88" s="98">
        <v>840000.00015999994</v>
      </c>
      <c r="H88" s="98">
        <v>726799.9999099999</v>
      </c>
      <c r="I88" s="98">
        <v>726799.9999099999</v>
      </c>
      <c r="J88" s="98">
        <v>726799.9999099999</v>
      </c>
      <c r="K88">
        <f t="shared" si="2"/>
        <v>39973.999995049991</v>
      </c>
      <c r="L88">
        <v>4500</v>
      </c>
    </row>
    <row r="89" spans="1:12" hidden="1" x14ac:dyDescent="0.3">
      <c r="A89" s="13">
        <v>88</v>
      </c>
      <c r="B89" t="s">
        <v>106</v>
      </c>
      <c r="C89" s="13">
        <v>2019</v>
      </c>
      <c r="D89" t="s">
        <v>151</v>
      </c>
      <c r="E89" t="s">
        <v>152</v>
      </c>
      <c r="F89" t="s">
        <v>153</v>
      </c>
      <c r="G89" s="98">
        <v>270999.99998999998</v>
      </c>
      <c r="H89" s="98">
        <v>240120</v>
      </c>
      <c r="I89" s="98">
        <v>240120</v>
      </c>
      <c r="J89" s="98">
        <v>240120</v>
      </c>
      <c r="K89">
        <f t="shared" si="2"/>
        <v>13206.6</v>
      </c>
      <c r="L89">
        <v>4500</v>
      </c>
    </row>
    <row r="90" spans="1:12" hidden="1" x14ac:dyDescent="0.3">
      <c r="A90" s="13">
        <v>89</v>
      </c>
      <c r="B90" t="s">
        <v>106</v>
      </c>
      <c r="C90" s="13">
        <v>2019</v>
      </c>
      <c r="D90" t="s">
        <v>151</v>
      </c>
      <c r="E90" t="s">
        <v>154</v>
      </c>
      <c r="F90" t="s">
        <v>155</v>
      </c>
      <c r="G90" s="98">
        <v>291700</v>
      </c>
      <c r="H90" s="98">
        <v>259164</v>
      </c>
      <c r="I90" s="98">
        <v>259164</v>
      </c>
      <c r="J90" s="98">
        <v>259164</v>
      </c>
      <c r="K90">
        <f t="shared" si="2"/>
        <v>14254.02</v>
      </c>
      <c r="L90">
        <v>4500</v>
      </c>
    </row>
    <row r="91" spans="1:12" hidden="1" x14ac:dyDescent="0.3">
      <c r="A91" s="13">
        <v>90</v>
      </c>
      <c r="B91" t="s">
        <v>106</v>
      </c>
      <c r="C91" s="13">
        <v>2019</v>
      </c>
      <c r="D91" t="s">
        <v>151</v>
      </c>
      <c r="E91" t="s">
        <v>156</v>
      </c>
      <c r="F91" t="s">
        <v>157</v>
      </c>
      <c r="G91" s="98">
        <v>310000.00001000002</v>
      </c>
      <c r="H91" s="98">
        <v>267720</v>
      </c>
      <c r="I91" s="98">
        <v>267720</v>
      </c>
      <c r="J91" s="98">
        <v>267720</v>
      </c>
      <c r="K91">
        <f t="shared" si="2"/>
        <v>14724.6</v>
      </c>
      <c r="L91">
        <v>4500</v>
      </c>
    </row>
    <row r="92" spans="1:12" hidden="1" x14ac:dyDescent="0.3">
      <c r="A92" s="13">
        <v>91</v>
      </c>
      <c r="B92" t="s">
        <v>106</v>
      </c>
      <c r="C92" s="13">
        <v>2019</v>
      </c>
      <c r="D92" t="s">
        <v>151</v>
      </c>
      <c r="E92" t="s">
        <v>158</v>
      </c>
      <c r="F92" t="s">
        <v>159</v>
      </c>
      <c r="G92" s="98">
        <v>321600</v>
      </c>
      <c r="H92" s="98">
        <v>278300</v>
      </c>
      <c r="I92" s="98">
        <v>278300</v>
      </c>
      <c r="J92" s="98">
        <v>278300</v>
      </c>
      <c r="K92">
        <f t="shared" si="2"/>
        <v>15306.5</v>
      </c>
      <c r="L92">
        <v>4500</v>
      </c>
    </row>
    <row r="93" spans="1:12" hidden="1" x14ac:dyDescent="0.3">
      <c r="A93" s="13">
        <v>92</v>
      </c>
      <c r="B93" t="s">
        <v>106</v>
      </c>
      <c r="C93" s="13">
        <v>2019</v>
      </c>
      <c r="D93" t="s">
        <v>151</v>
      </c>
      <c r="E93" t="s">
        <v>160</v>
      </c>
      <c r="F93" t="s">
        <v>161</v>
      </c>
      <c r="G93" s="98">
        <v>390400</v>
      </c>
      <c r="H93" s="98">
        <v>347208</v>
      </c>
      <c r="I93" s="98">
        <v>347208</v>
      </c>
      <c r="J93" s="98">
        <v>347208</v>
      </c>
      <c r="K93">
        <f t="shared" si="2"/>
        <v>19096.439999999999</v>
      </c>
      <c r="L93">
        <v>4500</v>
      </c>
    </row>
    <row r="94" spans="1:12" hidden="1" x14ac:dyDescent="0.3">
      <c r="A94" s="13">
        <v>93</v>
      </c>
      <c r="B94" t="s">
        <v>106</v>
      </c>
      <c r="C94" s="13">
        <v>2019</v>
      </c>
      <c r="D94" t="s">
        <v>163</v>
      </c>
      <c r="E94" t="s">
        <v>164</v>
      </c>
      <c r="F94" t="s">
        <v>165</v>
      </c>
      <c r="G94" s="98">
        <v>1139399.9999899999</v>
      </c>
      <c r="H94" s="98">
        <v>1048247.99999</v>
      </c>
      <c r="I94" s="98">
        <v>1048247.99999</v>
      </c>
      <c r="J94" s="98">
        <v>1048247.99999</v>
      </c>
      <c r="K94">
        <f t="shared" si="2"/>
        <v>57653.639999450003</v>
      </c>
      <c r="L94">
        <v>4500</v>
      </c>
    </row>
    <row r="95" spans="1:12" hidden="1" x14ac:dyDescent="0.3">
      <c r="A95" s="13">
        <v>94</v>
      </c>
      <c r="B95" t="s">
        <v>106</v>
      </c>
      <c r="C95" s="13">
        <v>2019</v>
      </c>
      <c r="D95" t="s">
        <v>187</v>
      </c>
      <c r="E95" t="s">
        <v>188</v>
      </c>
      <c r="F95" t="s">
        <v>189</v>
      </c>
      <c r="G95" s="98">
        <v>467500.00108999998</v>
      </c>
      <c r="H95" s="98">
        <v>407100.00001000002</v>
      </c>
      <c r="I95" s="98">
        <v>407100.00001000002</v>
      </c>
      <c r="J95" s="98">
        <v>407100.00001000002</v>
      </c>
      <c r="K95">
        <f t="shared" si="2"/>
        <v>22390.500000550001</v>
      </c>
      <c r="L95">
        <v>4500</v>
      </c>
    </row>
    <row r="96" spans="1:12" hidden="1" x14ac:dyDescent="0.3">
      <c r="A96" s="13">
        <v>95</v>
      </c>
      <c r="B96" t="s">
        <v>106</v>
      </c>
      <c r="C96" s="13">
        <v>2019</v>
      </c>
      <c r="D96" t="s">
        <v>187</v>
      </c>
      <c r="E96" t="s">
        <v>190</v>
      </c>
      <c r="F96" t="s">
        <v>191</v>
      </c>
      <c r="G96" s="98">
        <v>535299.99993000005</v>
      </c>
      <c r="H96" s="98">
        <v>469475.99992000003</v>
      </c>
      <c r="I96" s="98">
        <v>469475.99992000003</v>
      </c>
      <c r="J96" s="98">
        <v>469475.99992000003</v>
      </c>
      <c r="K96">
        <f t="shared" si="2"/>
        <v>25821.179995600003</v>
      </c>
      <c r="L96">
        <v>4500</v>
      </c>
    </row>
    <row r="97" spans="1:12" hidden="1" x14ac:dyDescent="0.3">
      <c r="A97" s="13">
        <v>96</v>
      </c>
      <c r="B97" t="s">
        <v>106</v>
      </c>
      <c r="C97" s="13">
        <v>2019</v>
      </c>
      <c r="D97" t="s">
        <v>187</v>
      </c>
      <c r="E97" t="s">
        <v>192</v>
      </c>
      <c r="F97" t="s">
        <v>193</v>
      </c>
      <c r="G97" s="98">
        <v>595800.00162999996</v>
      </c>
      <c r="H97" s="98">
        <v>506736.00004999997</v>
      </c>
      <c r="I97" s="98">
        <v>506736.00004999997</v>
      </c>
      <c r="J97" s="98">
        <v>506736.00004999997</v>
      </c>
      <c r="K97">
        <f t="shared" si="2"/>
        <v>27870.480002749999</v>
      </c>
      <c r="L97">
        <v>4500</v>
      </c>
    </row>
    <row r="98" spans="1:12" hidden="1" x14ac:dyDescent="0.3">
      <c r="A98" s="13">
        <v>97</v>
      </c>
      <c r="B98" t="s">
        <v>106</v>
      </c>
      <c r="C98" s="13">
        <v>2020</v>
      </c>
      <c r="D98" t="s">
        <v>370</v>
      </c>
      <c r="E98" t="s">
        <v>194</v>
      </c>
      <c r="F98" t="s">
        <v>195</v>
      </c>
      <c r="G98" s="98">
        <v>289400</v>
      </c>
      <c r="H98" s="98">
        <v>266248</v>
      </c>
      <c r="I98" s="98">
        <v>266248</v>
      </c>
      <c r="J98" s="98">
        <v>266248</v>
      </c>
      <c r="K98">
        <f t="shared" si="2"/>
        <v>14643.64</v>
      </c>
      <c r="L98">
        <v>4500</v>
      </c>
    </row>
    <row r="99" spans="1:12" hidden="1" x14ac:dyDescent="0.3">
      <c r="A99" s="13">
        <v>98</v>
      </c>
      <c r="B99" t="s">
        <v>106</v>
      </c>
      <c r="C99" s="13">
        <v>2020</v>
      </c>
      <c r="D99" t="s">
        <v>370</v>
      </c>
      <c r="E99" t="s">
        <v>196</v>
      </c>
      <c r="F99" t="s">
        <v>197</v>
      </c>
      <c r="G99" s="98">
        <v>299400.00001000002</v>
      </c>
      <c r="H99" s="98">
        <v>275448</v>
      </c>
      <c r="I99" s="98">
        <v>275448</v>
      </c>
      <c r="J99" s="98">
        <v>275448</v>
      </c>
      <c r="K99">
        <f t="shared" si="2"/>
        <v>15149.64</v>
      </c>
      <c r="L99">
        <v>4500</v>
      </c>
    </row>
    <row r="100" spans="1:12" hidden="1" x14ac:dyDescent="0.3">
      <c r="A100" s="13">
        <v>99</v>
      </c>
      <c r="B100" t="s">
        <v>106</v>
      </c>
      <c r="C100" s="13">
        <v>2020</v>
      </c>
      <c r="D100" t="s">
        <v>370</v>
      </c>
      <c r="E100" t="s">
        <v>198</v>
      </c>
      <c r="F100" t="s">
        <v>199</v>
      </c>
      <c r="G100" s="98">
        <v>315999.99987999996</v>
      </c>
      <c r="H100" s="98">
        <v>290720.00001000002</v>
      </c>
      <c r="I100" s="98">
        <v>290720.00001000002</v>
      </c>
      <c r="J100" s="98">
        <v>290720.00001000002</v>
      </c>
      <c r="K100">
        <f t="shared" si="2"/>
        <v>15989.600000550001</v>
      </c>
      <c r="L100">
        <v>4500</v>
      </c>
    </row>
    <row r="101" spans="1:12" hidden="1" x14ac:dyDescent="0.3">
      <c r="A101" s="13">
        <v>100</v>
      </c>
      <c r="B101" t="s">
        <v>106</v>
      </c>
      <c r="C101" s="13">
        <v>2020</v>
      </c>
      <c r="D101" t="s">
        <v>370</v>
      </c>
      <c r="E101" t="s">
        <v>200</v>
      </c>
      <c r="F101" t="s">
        <v>201</v>
      </c>
      <c r="G101" s="98">
        <v>320300.00004000001</v>
      </c>
      <c r="H101" s="98">
        <v>294676</v>
      </c>
      <c r="I101" s="98">
        <v>294676</v>
      </c>
      <c r="J101" s="98">
        <v>294676</v>
      </c>
      <c r="K101">
        <f t="shared" si="2"/>
        <v>16207.18</v>
      </c>
      <c r="L101">
        <v>4500</v>
      </c>
    </row>
    <row r="102" spans="1:12" hidden="1" x14ac:dyDescent="0.3">
      <c r="A102" s="13">
        <v>101</v>
      </c>
      <c r="B102" t="s">
        <v>106</v>
      </c>
      <c r="C102" s="13">
        <v>2020</v>
      </c>
      <c r="D102" t="s">
        <v>370</v>
      </c>
      <c r="E102" t="s">
        <v>202</v>
      </c>
      <c r="F102" t="s">
        <v>203</v>
      </c>
      <c r="G102" s="98">
        <v>330300.00007000001</v>
      </c>
      <c r="H102" s="98">
        <v>303876.00001000002</v>
      </c>
      <c r="I102" s="98">
        <v>303876.00001000002</v>
      </c>
      <c r="J102" s="98">
        <v>303876.00001000002</v>
      </c>
      <c r="K102">
        <f t="shared" si="2"/>
        <v>16713.180000550001</v>
      </c>
      <c r="L102">
        <v>4500</v>
      </c>
    </row>
    <row r="103" spans="1:12" hidden="1" x14ac:dyDescent="0.3">
      <c r="A103" s="13">
        <v>102</v>
      </c>
      <c r="B103" t="s">
        <v>106</v>
      </c>
      <c r="C103" s="13">
        <v>2020</v>
      </c>
      <c r="D103" t="s">
        <v>370</v>
      </c>
      <c r="E103" t="s">
        <v>204</v>
      </c>
      <c r="F103" t="s">
        <v>205</v>
      </c>
      <c r="G103" s="98">
        <v>338900.0001</v>
      </c>
      <c r="H103" s="98">
        <v>313529.00008000003</v>
      </c>
      <c r="I103" s="98">
        <v>313529.00008000003</v>
      </c>
      <c r="J103" s="98">
        <v>313529.00008000003</v>
      </c>
      <c r="K103">
        <f t="shared" si="2"/>
        <v>17244.095004400002</v>
      </c>
      <c r="L103">
        <v>4500</v>
      </c>
    </row>
    <row r="104" spans="1:12" hidden="1" x14ac:dyDescent="0.3">
      <c r="A104" s="13">
        <v>103</v>
      </c>
      <c r="B104" t="s">
        <v>106</v>
      </c>
      <c r="C104" s="13">
        <v>2020</v>
      </c>
      <c r="D104" t="s">
        <v>370</v>
      </c>
      <c r="E104" t="s">
        <v>206</v>
      </c>
      <c r="F104" t="s">
        <v>207</v>
      </c>
      <c r="G104" s="98">
        <v>353499.99992000003</v>
      </c>
      <c r="H104" s="98">
        <v>325220.00001000002</v>
      </c>
      <c r="I104" s="98">
        <v>325220.00001000002</v>
      </c>
      <c r="J104" s="98">
        <v>325220.00001000002</v>
      </c>
      <c r="K104">
        <f t="shared" si="2"/>
        <v>17887.100000550003</v>
      </c>
      <c r="L104">
        <v>4500</v>
      </c>
    </row>
    <row r="105" spans="1:12" hidden="1" x14ac:dyDescent="0.3">
      <c r="A105" s="13">
        <v>104</v>
      </c>
      <c r="B105" t="s">
        <v>106</v>
      </c>
      <c r="C105" s="13">
        <v>2020</v>
      </c>
      <c r="D105" t="s">
        <v>370</v>
      </c>
      <c r="E105" t="s">
        <v>208</v>
      </c>
      <c r="F105" t="s">
        <v>209</v>
      </c>
      <c r="G105" s="98">
        <v>355099.99995999999</v>
      </c>
      <c r="H105" s="98">
        <v>326691.99986000004</v>
      </c>
      <c r="I105" s="98">
        <v>326691.99986000004</v>
      </c>
      <c r="J105" s="98">
        <v>326691.99986000004</v>
      </c>
      <c r="K105">
        <f t="shared" si="2"/>
        <v>17968.059992300001</v>
      </c>
      <c r="L105">
        <v>4500</v>
      </c>
    </row>
    <row r="106" spans="1:12" hidden="1" x14ac:dyDescent="0.3">
      <c r="A106" s="13">
        <v>105</v>
      </c>
      <c r="B106" t="s">
        <v>106</v>
      </c>
      <c r="C106" s="13">
        <v>2020</v>
      </c>
      <c r="D106" t="s">
        <v>370</v>
      </c>
      <c r="E106" t="s">
        <v>210</v>
      </c>
      <c r="F106" t="s">
        <v>211</v>
      </c>
      <c r="G106" s="98">
        <v>377299.9999</v>
      </c>
      <c r="H106" s="98">
        <v>347115.99986000004</v>
      </c>
      <c r="I106" s="98">
        <v>347115.99986000004</v>
      </c>
      <c r="J106" s="98">
        <v>347115.99986000004</v>
      </c>
      <c r="K106">
        <f t="shared" si="2"/>
        <v>19091.379992300001</v>
      </c>
      <c r="L106">
        <v>4500</v>
      </c>
    </row>
    <row r="107" spans="1:12" hidden="1" x14ac:dyDescent="0.3">
      <c r="A107" s="13">
        <v>106</v>
      </c>
      <c r="B107" t="s">
        <v>106</v>
      </c>
      <c r="C107" s="13">
        <v>2020</v>
      </c>
      <c r="D107" t="s">
        <v>370</v>
      </c>
      <c r="E107" t="s">
        <v>212</v>
      </c>
      <c r="F107" t="s">
        <v>213</v>
      </c>
      <c r="G107" s="98">
        <v>427499.9999</v>
      </c>
      <c r="H107" s="98">
        <v>393300</v>
      </c>
      <c r="I107" s="98">
        <v>393300</v>
      </c>
      <c r="J107" s="98">
        <v>393300</v>
      </c>
      <c r="K107">
        <f t="shared" si="2"/>
        <v>21631.5</v>
      </c>
      <c r="L107">
        <v>4500</v>
      </c>
    </row>
    <row r="108" spans="1:12" hidden="1" x14ac:dyDescent="0.3">
      <c r="A108" s="13">
        <v>107</v>
      </c>
      <c r="B108" t="s">
        <v>106</v>
      </c>
      <c r="C108" s="13">
        <v>2020</v>
      </c>
      <c r="D108" t="s">
        <v>370</v>
      </c>
      <c r="E108" t="s">
        <v>214</v>
      </c>
      <c r="F108" t="s">
        <v>215</v>
      </c>
      <c r="G108" s="98">
        <v>464400.00011000002</v>
      </c>
      <c r="H108" s="98">
        <v>427248.00027999998</v>
      </c>
      <c r="I108" s="98">
        <v>427248.00027999998</v>
      </c>
      <c r="J108" s="98">
        <v>427248.00027999998</v>
      </c>
      <c r="K108">
        <f t="shared" si="2"/>
        <v>23498.6400154</v>
      </c>
      <c r="L108">
        <v>4500</v>
      </c>
    </row>
    <row r="109" spans="1:12" hidden="1" x14ac:dyDescent="0.3">
      <c r="A109" s="13">
        <v>108</v>
      </c>
      <c r="B109" t="s">
        <v>106</v>
      </c>
      <c r="C109" s="13">
        <v>2020</v>
      </c>
      <c r="D109" t="s">
        <v>370</v>
      </c>
      <c r="E109" t="s">
        <v>216</v>
      </c>
      <c r="F109" t="s">
        <v>217</v>
      </c>
      <c r="G109" s="98">
        <v>464800.00026</v>
      </c>
      <c r="H109" s="98">
        <v>427616.00001000002</v>
      </c>
      <c r="I109" s="98">
        <v>427616.00001000002</v>
      </c>
      <c r="J109" s="98">
        <v>427616.00001000002</v>
      </c>
      <c r="K109">
        <f t="shared" si="2"/>
        <v>23518.880000550002</v>
      </c>
      <c r="L109">
        <v>4500</v>
      </c>
    </row>
    <row r="110" spans="1:12" hidden="1" x14ac:dyDescent="0.3">
      <c r="A110" s="13">
        <v>109</v>
      </c>
      <c r="B110" t="s">
        <v>106</v>
      </c>
      <c r="C110" s="13">
        <v>2020</v>
      </c>
      <c r="D110" t="s">
        <v>370</v>
      </c>
      <c r="E110" t="s">
        <v>218</v>
      </c>
      <c r="F110" t="s">
        <v>219</v>
      </c>
      <c r="G110" s="98">
        <v>605399.99972000008</v>
      </c>
      <c r="H110" s="98">
        <v>556968.00011000002</v>
      </c>
      <c r="I110" s="98">
        <v>556968.00011000002</v>
      </c>
      <c r="J110" s="98">
        <v>556968.00011000002</v>
      </c>
      <c r="K110">
        <f t="shared" si="2"/>
        <v>30633.24000605</v>
      </c>
      <c r="L110">
        <v>4500</v>
      </c>
    </row>
    <row r="111" spans="1:12" hidden="1" x14ac:dyDescent="0.3">
      <c r="A111" s="13">
        <v>110</v>
      </c>
      <c r="B111" t="s">
        <v>106</v>
      </c>
      <c r="C111" s="13">
        <v>2020</v>
      </c>
      <c r="D111" t="s">
        <v>162</v>
      </c>
      <c r="E111" t="s">
        <v>301</v>
      </c>
      <c r="F111" t="s">
        <v>272</v>
      </c>
      <c r="G111" s="98">
        <v>165999.99998999998</v>
      </c>
      <c r="H111" s="98">
        <v>152720</v>
      </c>
      <c r="I111" s="98">
        <v>152720</v>
      </c>
      <c r="J111" s="98">
        <v>152720</v>
      </c>
      <c r="K111">
        <f t="shared" si="2"/>
        <v>8399.6</v>
      </c>
      <c r="L111">
        <v>4500</v>
      </c>
    </row>
    <row r="112" spans="1:12" hidden="1" x14ac:dyDescent="0.3">
      <c r="A112" s="13">
        <v>111</v>
      </c>
      <c r="B112" t="s">
        <v>106</v>
      </c>
      <c r="C112" s="13">
        <v>2020</v>
      </c>
      <c r="D112" t="s">
        <v>162</v>
      </c>
      <c r="E112" t="s">
        <v>302</v>
      </c>
      <c r="F112" t="s">
        <v>273</v>
      </c>
      <c r="G112" s="98">
        <v>177100</v>
      </c>
      <c r="H112" s="98">
        <v>162932</v>
      </c>
      <c r="I112" s="98">
        <v>162932</v>
      </c>
      <c r="J112" s="98">
        <v>162932</v>
      </c>
      <c r="K112">
        <f t="shared" si="2"/>
        <v>8961.26</v>
      </c>
      <c r="L112">
        <v>4500</v>
      </c>
    </row>
    <row r="113" spans="1:12" hidden="1" x14ac:dyDescent="0.3">
      <c r="A113" s="13">
        <v>112</v>
      </c>
      <c r="B113" t="s">
        <v>106</v>
      </c>
      <c r="C113" s="13">
        <v>2020</v>
      </c>
      <c r="D113" t="s">
        <v>162</v>
      </c>
      <c r="E113" t="s">
        <v>303</v>
      </c>
      <c r="F113" t="s">
        <v>274</v>
      </c>
      <c r="G113" s="98">
        <v>180700</v>
      </c>
      <c r="H113" s="98">
        <v>166244</v>
      </c>
      <c r="I113" s="98">
        <v>166244</v>
      </c>
      <c r="J113" s="98">
        <v>166244</v>
      </c>
      <c r="K113">
        <f t="shared" si="2"/>
        <v>9143.42</v>
      </c>
      <c r="L113">
        <v>4500</v>
      </c>
    </row>
    <row r="114" spans="1:12" hidden="1" x14ac:dyDescent="0.3">
      <c r="A114" s="13">
        <v>113</v>
      </c>
      <c r="B114" t="s">
        <v>106</v>
      </c>
      <c r="C114" s="13">
        <v>2020</v>
      </c>
      <c r="D114" t="s">
        <v>162</v>
      </c>
      <c r="E114" t="s">
        <v>304</v>
      </c>
      <c r="F114" t="s">
        <v>275</v>
      </c>
      <c r="G114" s="98">
        <v>198700</v>
      </c>
      <c r="H114" s="98">
        <v>175444</v>
      </c>
      <c r="I114" s="98">
        <v>175444</v>
      </c>
      <c r="J114" s="98">
        <v>175444</v>
      </c>
      <c r="K114">
        <f t="shared" si="2"/>
        <v>9649.42</v>
      </c>
      <c r="L114">
        <v>4500</v>
      </c>
    </row>
    <row r="115" spans="1:12" hidden="1" x14ac:dyDescent="0.3">
      <c r="A115" s="13">
        <v>114</v>
      </c>
      <c r="B115" t="s">
        <v>106</v>
      </c>
      <c r="C115" s="13">
        <v>2020</v>
      </c>
      <c r="D115" t="s">
        <v>162</v>
      </c>
      <c r="E115" t="s">
        <v>305</v>
      </c>
      <c r="F115" t="s">
        <v>276</v>
      </c>
      <c r="G115" s="98">
        <v>216100</v>
      </c>
      <c r="H115" s="98">
        <v>191452</v>
      </c>
      <c r="I115" s="98">
        <v>191452</v>
      </c>
      <c r="J115" s="98">
        <v>191452</v>
      </c>
      <c r="K115">
        <f t="shared" si="2"/>
        <v>10529.86</v>
      </c>
      <c r="L115">
        <v>4500</v>
      </c>
    </row>
    <row r="116" spans="1:12" hidden="1" x14ac:dyDescent="0.3">
      <c r="A116" s="13">
        <v>115</v>
      </c>
      <c r="B116" t="s">
        <v>106</v>
      </c>
      <c r="C116" s="13">
        <v>2020</v>
      </c>
      <c r="D116" t="s">
        <v>162</v>
      </c>
      <c r="E116" t="s">
        <v>306</v>
      </c>
      <c r="F116" t="s">
        <v>277</v>
      </c>
      <c r="G116" s="98">
        <v>221099.99998999998</v>
      </c>
      <c r="H116" s="98">
        <v>193752</v>
      </c>
      <c r="I116" s="98">
        <v>193752</v>
      </c>
      <c r="J116" s="98">
        <v>193752</v>
      </c>
      <c r="K116">
        <f t="shared" si="2"/>
        <v>10656.36</v>
      </c>
      <c r="L116">
        <v>4500</v>
      </c>
    </row>
    <row r="117" spans="1:12" hidden="1" x14ac:dyDescent="0.3">
      <c r="A117" s="13">
        <v>116</v>
      </c>
      <c r="B117" t="s">
        <v>106</v>
      </c>
      <c r="C117" s="13">
        <v>2020</v>
      </c>
      <c r="D117" t="s">
        <v>162</v>
      </c>
      <c r="E117" t="s">
        <v>307</v>
      </c>
      <c r="F117" t="s">
        <v>278</v>
      </c>
      <c r="G117" s="98">
        <v>238600</v>
      </c>
      <c r="H117" s="98">
        <v>209852</v>
      </c>
      <c r="I117" s="98">
        <v>209852</v>
      </c>
      <c r="J117" s="98">
        <v>209852</v>
      </c>
      <c r="K117">
        <f t="shared" si="2"/>
        <v>11541.86</v>
      </c>
      <c r="L117">
        <v>4500</v>
      </c>
    </row>
    <row r="118" spans="1:12" hidden="1" x14ac:dyDescent="0.3">
      <c r="A118" s="13">
        <v>117</v>
      </c>
      <c r="B118" t="s">
        <v>106</v>
      </c>
      <c r="C118" s="13">
        <v>2020</v>
      </c>
      <c r="D118" t="s">
        <v>162</v>
      </c>
      <c r="E118" t="s">
        <v>308</v>
      </c>
      <c r="F118" t="s">
        <v>279</v>
      </c>
      <c r="G118" s="98">
        <v>254100</v>
      </c>
      <c r="H118" s="98">
        <v>213532.00001000002</v>
      </c>
      <c r="I118" s="98">
        <v>213532.00001000002</v>
      </c>
      <c r="J118" s="98">
        <v>213532.00001000002</v>
      </c>
      <c r="K118">
        <f t="shared" si="2"/>
        <v>11744.260000550001</v>
      </c>
      <c r="L118">
        <v>4500</v>
      </c>
    </row>
    <row r="119" spans="1:12" hidden="1" x14ac:dyDescent="0.3">
      <c r="A119" s="13">
        <v>118</v>
      </c>
      <c r="B119" t="s">
        <v>106</v>
      </c>
      <c r="C119" s="13">
        <v>2020</v>
      </c>
      <c r="D119" t="s">
        <v>162</v>
      </c>
      <c r="E119" t="s">
        <v>309</v>
      </c>
      <c r="F119" t="s">
        <v>280</v>
      </c>
      <c r="G119" s="98">
        <v>254100</v>
      </c>
      <c r="H119" s="98">
        <v>213532.00001000002</v>
      </c>
      <c r="I119" s="98">
        <v>213532.00001000002</v>
      </c>
      <c r="J119" s="98">
        <v>213532.00001000002</v>
      </c>
      <c r="K119">
        <f t="shared" si="2"/>
        <v>11744.260000550001</v>
      </c>
      <c r="L119">
        <v>4500</v>
      </c>
    </row>
    <row r="120" spans="1:12" hidden="1" x14ac:dyDescent="0.3">
      <c r="A120" s="13">
        <v>119</v>
      </c>
      <c r="B120" t="s">
        <v>106</v>
      </c>
      <c r="C120" s="13">
        <v>2020</v>
      </c>
      <c r="D120" t="s">
        <v>140</v>
      </c>
      <c r="E120" t="s">
        <v>310</v>
      </c>
      <c r="F120" t="s">
        <v>281</v>
      </c>
      <c r="G120" s="98">
        <v>325400</v>
      </c>
      <c r="H120" s="98">
        <v>299368</v>
      </c>
      <c r="I120" s="98">
        <v>299368</v>
      </c>
      <c r="J120" s="98">
        <v>299368</v>
      </c>
      <c r="K120">
        <f t="shared" si="2"/>
        <v>16465.240000000002</v>
      </c>
      <c r="L120">
        <v>4500</v>
      </c>
    </row>
    <row r="121" spans="1:12" hidden="1" x14ac:dyDescent="0.3">
      <c r="A121" s="13">
        <v>120</v>
      </c>
      <c r="B121" t="s">
        <v>106</v>
      </c>
      <c r="C121" s="13">
        <v>2020</v>
      </c>
      <c r="D121" t="s">
        <v>140</v>
      </c>
      <c r="E121" t="s">
        <v>311</v>
      </c>
      <c r="F121" t="s">
        <v>282</v>
      </c>
      <c r="G121" s="98">
        <v>360800</v>
      </c>
      <c r="H121" s="98">
        <v>331936</v>
      </c>
      <c r="I121" s="98">
        <v>331936</v>
      </c>
      <c r="J121" s="98">
        <v>331936</v>
      </c>
      <c r="K121">
        <f t="shared" si="2"/>
        <v>18256.48</v>
      </c>
      <c r="L121">
        <v>4500</v>
      </c>
    </row>
    <row r="122" spans="1:12" hidden="1" x14ac:dyDescent="0.3">
      <c r="A122" s="13">
        <v>121</v>
      </c>
      <c r="B122" t="s">
        <v>106</v>
      </c>
      <c r="C122" s="13">
        <v>2020</v>
      </c>
      <c r="D122" t="s">
        <v>140</v>
      </c>
      <c r="E122" t="s">
        <v>141</v>
      </c>
      <c r="F122" t="s">
        <v>283</v>
      </c>
      <c r="G122" s="98">
        <v>400400.00001000002</v>
      </c>
      <c r="H122" s="98">
        <v>368368.00001000002</v>
      </c>
      <c r="I122" s="98">
        <v>368368.00001000002</v>
      </c>
      <c r="J122" s="98">
        <v>368368.00001000002</v>
      </c>
      <c r="K122">
        <f t="shared" si="2"/>
        <v>20260.240000550002</v>
      </c>
      <c r="L122">
        <v>4500</v>
      </c>
    </row>
    <row r="123" spans="1:12" hidden="1" x14ac:dyDescent="0.3">
      <c r="A123" s="13">
        <v>122</v>
      </c>
      <c r="B123" t="s">
        <v>106</v>
      </c>
      <c r="C123" s="13">
        <v>2020</v>
      </c>
      <c r="D123" t="s">
        <v>140</v>
      </c>
      <c r="E123" t="s">
        <v>312</v>
      </c>
      <c r="F123" t="s">
        <v>284</v>
      </c>
      <c r="G123" s="98">
        <v>405400.00001000002</v>
      </c>
      <c r="H123" s="98">
        <v>373996.06624000001</v>
      </c>
      <c r="I123" s="98">
        <v>373996.06624000001</v>
      </c>
      <c r="J123" s="98">
        <v>373996.06624000001</v>
      </c>
      <c r="K123">
        <f t="shared" si="2"/>
        <v>20569.7836432</v>
      </c>
      <c r="L123">
        <v>4500</v>
      </c>
    </row>
    <row r="124" spans="1:12" hidden="1" x14ac:dyDescent="0.3">
      <c r="A124" s="13">
        <v>123</v>
      </c>
      <c r="B124" t="s">
        <v>106</v>
      </c>
      <c r="C124" s="13">
        <v>2020</v>
      </c>
      <c r="D124" t="s">
        <v>321</v>
      </c>
      <c r="E124" t="s">
        <v>137</v>
      </c>
      <c r="F124" t="s">
        <v>285</v>
      </c>
      <c r="G124" s="98">
        <v>433699.99978999997</v>
      </c>
      <c r="H124" s="98">
        <v>397125.99203999998</v>
      </c>
      <c r="I124" s="98">
        <v>397125.99203999998</v>
      </c>
      <c r="J124" s="98">
        <v>397125.99203999998</v>
      </c>
      <c r="K124">
        <f t="shared" si="2"/>
        <v>21841.929562199999</v>
      </c>
      <c r="L124">
        <v>4500</v>
      </c>
    </row>
    <row r="125" spans="1:12" hidden="1" x14ac:dyDescent="0.3">
      <c r="A125" s="13">
        <v>124</v>
      </c>
      <c r="B125" t="s">
        <v>106</v>
      </c>
      <c r="C125" s="13">
        <v>2020</v>
      </c>
      <c r="D125" t="s">
        <v>321</v>
      </c>
      <c r="E125" t="s">
        <v>138</v>
      </c>
      <c r="F125" t="s">
        <v>353</v>
      </c>
      <c r="G125" s="98">
        <v>484099.99974</v>
      </c>
      <c r="H125" s="98">
        <v>445371.99976000004</v>
      </c>
      <c r="I125" s="98">
        <v>445371.99976000004</v>
      </c>
      <c r="J125" s="98">
        <v>445371.99976000004</v>
      </c>
      <c r="K125">
        <f t="shared" si="2"/>
        <v>24495.4599868</v>
      </c>
      <c r="L125">
        <v>4500</v>
      </c>
    </row>
    <row r="126" spans="1:12" hidden="1" x14ac:dyDescent="0.3">
      <c r="A126" s="13">
        <v>125</v>
      </c>
      <c r="B126" t="s">
        <v>106</v>
      </c>
      <c r="C126" s="13">
        <v>2020</v>
      </c>
      <c r="D126" t="s">
        <v>321</v>
      </c>
      <c r="E126" t="s">
        <v>139</v>
      </c>
      <c r="F126" t="s">
        <v>224</v>
      </c>
      <c r="G126" s="98">
        <v>542199.99914999993</v>
      </c>
      <c r="H126" s="98">
        <v>498823.99952000001</v>
      </c>
      <c r="I126" s="98">
        <v>498823.99952000001</v>
      </c>
      <c r="J126" s="98">
        <v>498823.99952000001</v>
      </c>
      <c r="K126">
        <f t="shared" si="2"/>
        <v>27435.319973600002</v>
      </c>
      <c r="L126">
        <v>4500</v>
      </c>
    </row>
    <row r="127" spans="1:12" hidden="1" x14ac:dyDescent="0.3">
      <c r="A127" s="13">
        <v>126</v>
      </c>
      <c r="B127" t="s">
        <v>106</v>
      </c>
      <c r="C127" s="13">
        <v>2020</v>
      </c>
      <c r="D127" t="s">
        <v>109</v>
      </c>
      <c r="E127" t="s">
        <v>110</v>
      </c>
      <c r="F127" t="s">
        <v>286</v>
      </c>
      <c r="G127" s="98">
        <v>438100</v>
      </c>
      <c r="H127" s="98">
        <v>389251.99998999998</v>
      </c>
      <c r="I127" s="98">
        <v>389251.99998999998</v>
      </c>
      <c r="J127" s="98">
        <v>389251.99998999998</v>
      </c>
      <c r="K127">
        <f t="shared" si="2"/>
        <v>21408.85999945</v>
      </c>
      <c r="L127">
        <v>4500</v>
      </c>
    </row>
    <row r="128" spans="1:12" hidden="1" x14ac:dyDescent="0.3">
      <c r="A128" s="13">
        <v>127</v>
      </c>
      <c r="B128" t="s">
        <v>106</v>
      </c>
      <c r="C128" s="13">
        <v>2020</v>
      </c>
      <c r="D128" t="s">
        <v>109</v>
      </c>
      <c r="E128" t="s">
        <v>111</v>
      </c>
      <c r="F128" t="s">
        <v>287</v>
      </c>
      <c r="G128" s="98">
        <v>453900.00005999999</v>
      </c>
      <c r="H128" s="98">
        <v>406999.99992000003</v>
      </c>
      <c r="I128" s="98">
        <v>406999.99992000003</v>
      </c>
      <c r="J128" s="98">
        <v>406999.99992000003</v>
      </c>
      <c r="K128">
        <f t="shared" si="2"/>
        <v>22384.999995600003</v>
      </c>
      <c r="L128">
        <v>4500</v>
      </c>
    </row>
    <row r="129" spans="1:12" hidden="1" x14ac:dyDescent="0.3">
      <c r="A129" s="13">
        <v>128</v>
      </c>
      <c r="B129" t="s">
        <v>106</v>
      </c>
      <c r="C129" s="13">
        <v>2020</v>
      </c>
      <c r="D129" t="s">
        <v>109</v>
      </c>
      <c r="E129" t="s">
        <v>112</v>
      </c>
      <c r="F129" t="s">
        <v>288</v>
      </c>
      <c r="G129" s="98">
        <v>499301.16813999997</v>
      </c>
      <c r="H129" s="98">
        <v>450156.00002000004</v>
      </c>
      <c r="I129" s="98">
        <v>450156.00002000004</v>
      </c>
      <c r="J129" s="98">
        <v>450156.00002000004</v>
      </c>
      <c r="K129">
        <f t="shared" si="2"/>
        <v>24758.580001100003</v>
      </c>
      <c r="L129">
        <v>4500</v>
      </c>
    </row>
    <row r="130" spans="1:12" hidden="1" x14ac:dyDescent="0.3">
      <c r="A130" s="13">
        <v>129</v>
      </c>
      <c r="B130" t="s">
        <v>106</v>
      </c>
      <c r="C130" s="13">
        <v>2020</v>
      </c>
      <c r="D130" t="s">
        <v>109</v>
      </c>
      <c r="E130" t="s">
        <v>113</v>
      </c>
      <c r="F130" t="s">
        <v>289</v>
      </c>
      <c r="G130" s="98">
        <v>516399.99836999999</v>
      </c>
      <c r="H130" s="98">
        <v>465888.00002000004</v>
      </c>
      <c r="I130" s="98">
        <v>465888.00002000004</v>
      </c>
      <c r="J130" s="98">
        <v>465888.00002000004</v>
      </c>
      <c r="K130">
        <f t="shared" si="2"/>
        <v>25623.840001100001</v>
      </c>
      <c r="L130">
        <v>4500</v>
      </c>
    </row>
    <row r="131" spans="1:12" hidden="1" x14ac:dyDescent="0.3">
      <c r="A131" s="13">
        <v>130</v>
      </c>
      <c r="B131" t="s">
        <v>106</v>
      </c>
      <c r="C131" s="13">
        <v>2020</v>
      </c>
      <c r="D131" t="s">
        <v>109</v>
      </c>
      <c r="E131" t="s">
        <v>313</v>
      </c>
      <c r="F131" t="s">
        <v>290</v>
      </c>
      <c r="G131" s="98">
        <v>542800</v>
      </c>
      <c r="H131" s="98">
        <v>490175.99998999998</v>
      </c>
      <c r="I131" s="98">
        <v>490175.99998999998</v>
      </c>
      <c r="J131" s="98">
        <v>490175.99998999998</v>
      </c>
      <c r="K131">
        <f t="shared" ref="K131:K154" si="3">J131*0.055</f>
        <v>26959.67999945</v>
      </c>
      <c r="L131">
        <v>4500</v>
      </c>
    </row>
    <row r="132" spans="1:12" hidden="1" x14ac:dyDescent="0.3">
      <c r="A132" s="13">
        <v>131</v>
      </c>
      <c r="B132" t="s">
        <v>106</v>
      </c>
      <c r="C132" s="13">
        <v>2020</v>
      </c>
      <c r="D132" t="s">
        <v>109</v>
      </c>
      <c r="E132" t="s">
        <v>114</v>
      </c>
      <c r="F132" t="s">
        <v>291</v>
      </c>
      <c r="G132" s="98">
        <v>563400.00000999996</v>
      </c>
      <c r="H132" s="98">
        <v>504528.00159999996</v>
      </c>
      <c r="I132" s="98">
        <v>504528.00159999996</v>
      </c>
      <c r="J132" s="98">
        <v>504528.00159999996</v>
      </c>
      <c r="K132">
        <f t="shared" si="3"/>
        <v>27749.040087999998</v>
      </c>
      <c r="L132">
        <v>4500</v>
      </c>
    </row>
    <row r="133" spans="1:12" hidden="1" x14ac:dyDescent="0.3">
      <c r="A133" s="13">
        <v>132</v>
      </c>
      <c r="B133" t="s">
        <v>106</v>
      </c>
      <c r="C133" s="13">
        <v>2020</v>
      </c>
      <c r="D133" t="s">
        <v>109</v>
      </c>
      <c r="E133" t="s">
        <v>115</v>
      </c>
      <c r="F133" t="s">
        <v>292</v>
      </c>
      <c r="G133" s="98">
        <v>588799.99999000004</v>
      </c>
      <c r="H133" s="98">
        <v>527896.00011999998</v>
      </c>
      <c r="I133" s="98">
        <v>527896.00011999998</v>
      </c>
      <c r="J133" s="98">
        <v>527896.00011999998</v>
      </c>
      <c r="K133">
        <f t="shared" si="3"/>
        <v>29034.280006599998</v>
      </c>
      <c r="L133">
        <v>4500</v>
      </c>
    </row>
    <row r="134" spans="1:12" hidden="1" x14ac:dyDescent="0.3">
      <c r="A134" s="13">
        <v>133</v>
      </c>
      <c r="B134" t="s">
        <v>106</v>
      </c>
      <c r="C134" s="13">
        <v>2020</v>
      </c>
      <c r="D134" t="s">
        <v>109</v>
      </c>
      <c r="E134" t="s">
        <v>116</v>
      </c>
      <c r="F134" t="s">
        <v>293</v>
      </c>
      <c r="G134" s="98">
        <v>625700</v>
      </c>
      <c r="H134" s="98">
        <v>557244</v>
      </c>
      <c r="I134" s="98">
        <v>557244</v>
      </c>
      <c r="J134" s="98">
        <v>557244</v>
      </c>
      <c r="K134">
        <f t="shared" si="3"/>
        <v>30648.420000000002</v>
      </c>
      <c r="L134">
        <v>4500</v>
      </c>
    </row>
    <row r="135" spans="1:12" x14ac:dyDescent="0.3">
      <c r="A135" s="13">
        <v>134</v>
      </c>
      <c r="B135" t="s">
        <v>106</v>
      </c>
      <c r="C135" s="13">
        <v>2020</v>
      </c>
      <c r="D135" t="s">
        <v>117</v>
      </c>
      <c r="E135" t="s">
        <v>314</v>
      </c>
      <c r="F135" t="s">
        <v>294</v>
      </c>
      <c r="G135" s="98">
        <v>244000</v>
      </c>
      <c r="H135" s="98">
        <v>224480</v>
      </c>
      <c r="I135" s="98">
        <v>224480</v>
      </c>
      <c r="J135" s="98">
        <v>224480</v>
      </c>
      <c r="K135">
        <f t="shared" si="3"/>
        <v>12346.4</v>
      </c>
      <c r="L135">
        <v>4500</v>
      </c>
    </row>
    <row r="136" spans="1:12" x14ac:dyDescent="0.3">
      <c r="A136" s="13">
        <v>135</v>
      </c>
      <c r="B136" t="s">
        <v>106</v>
      </c>
      <c r="C136" s="13">
        <v>2020</v>
      </c>
      <c r="D136" t="s">
        <v>117</v>
      </c>
      <c r="E136" t="s">
        <v>315</v>
      </c>
      <c r="F136" s="100" t="s">
        <v>295</v>
      </c>
      <c r="G136" s="98">
        <v>260600</v>
      </c>
      <c r="H136" s="98">
        <v>239752</v>
      </c>
      <c r="I136" s="98">
        <v>239752</v>
      </c>
      <c r="J136" s="98">
        <v>239752</v>
      </c>
      <c r="K136">
        <f t="shared" si="3"/>
        <v>13186.36</v>
      </c>
      <c r="L136">
        <v>4500</v>
      </c>
    </row>
    <row r="137" spans="1:12" x14ac:dyDescent="0.3">
      <c r="A137" s="13">
        <v>136</v>
      </c>
      <c r="B137" t="s">
        <v>106</v>
      </c>
      <c r="C137" s="13">
        <v>2020</v>
      </c>
      <c r="D137" t="s">
        <v>117</v>
      </c>
      <c r="E137" t="s">
        <v>316</v>
      </c>
      <c r="F137" t="s">
        <v>296</v>
      </c>
      <c r="G137" s="98">
        <v>273200</v>
      </c>
      <c r="H137" s="98">
        <v>251344</v>
      </c>
      <c r="I137" s="98">
        <v>251344</v>
      </c>
      <c r="J137" s="98">
        <v>251344</v>
      </c>
      <c r="K137">
        <f t="shared" si="3"/>
        <v>13823.92</v>
      </c>
      <c r="L137">
        <v>4500</v>
      </c>
    </row>
    <row r="138" spans="1:12" x14ac:dyDescent="0.3">
      <c r="A138" s="13">
        <v>137</v>
      </c>
      <c r="B138" t="s">
        <v>106</v>
      </c>
      <c r="C138" s="13">
        <v>2020</v>
      </c>
      <c r="D138" t="s">
        <v>117</v>
      </c>
      <c r="E138" t="s">
        <v>317</v>
      </c>
      <c r="F138" s="100" t="s">
        <v>297</v>
      </c>
      <c r="G138" s="98">
        <v>289800</v>
      </c>
      <c r="H138" s="98">
        <v>266616</v>
      </c>
      <c r="I138" s="98">
        <v>266616</v>
      </c>
      <c r="J138" s="98">
        <v>266616</v>
      </c>
      <c r="K138">
        <f t="shared" si="3"/>
        <v>14663.88</v>
      </c>
      <c r="L138">
        <v>4500</v>
      </c>
    </row>
    <row r="139" spans="1:12" x14ac:dyDescent="0.3">
      <c r="A139" s="13">
        <v>138</v>
      </c>
      <c r="B139" t="s">
        <v>106</v>
      </c>
      <c r="C139" s="13">
        <v>2020</v>
      </c>
      <c r="D139" t="s">
        <v>117</v>
      </c>
      <c r="E139" t="s">
        <v>318</v>
      </c>
      <c r="F139" s="100" t="s">
        <v>298</v>
      </c>
      <c r="G139" s="98">
        <v>309000.00001000002</v>
      </c>
      <c r="H139" s="98">
        <v>284280</v>
      </c>
      <c r="I139" s="98">
        <v>284280</v>
      </c>
      <c r="J139" s="98">
        <v>284280</v>
      </c>
      <c r="K139">
        <f t="shared" si="3"/>
        <v>15635.4</v>
      </c>
      <c r="L139">
        <v>4500</v>
      </c>
    </row>
    <row r="140" spans="1:12" x14ac:dyDescent="0.3">
      <c r="A140" s="13">
        <v>139</v>
      </c>
      <c r="B140" t="s">
        <v>106</v>
      </c>
      <c r="C140" s="13">
        <v>2020</v>
      </c>
      <c r="D140" t="s">
        <v>117</v>
      </c>
      <c r="E140" t="s">
        <v>319</v>
      </c>
      <c r="F140" s="100" t="s">
        <v>299</v>
      </c>
      <c r="G140" s="98">
        <v>326200</v>
      </c>
      <c r="H140" s="98">
        <v>300104</v>
      </c>
      <c r="I140" s="98">
        <v>300104</v>
      </c>
      <c r="J140" s="98">
        <v>300104</v>
      </c>
      <c r="K140">
        <f t="shared" si="3"/>
        <v>16505.72</v>
      </c>
      <c r="L140">
        <v>4500</v>
      </c>
    </row>
    <row r="141" spans="1:12" hidden="1" x14ac:dyDescent="0.3">
      <c r="A141" s="13">
        <v>140</v>
      </c>
      <c r="B141" t="s">
        <v>106</v>
      </c>
      <c r="C141" s="13">
        <v>2020</v>
      </c>
      <c r="D141" t="s">
        <v>322</v>
      </c>
      <c r="E141" t="s">
        <v>320</v>
      </c>
      <c r="F141" t="s">
        <v>300</v>
      </c>
      <c r="G141" s="98">
        <v>203900</v>
      </c>
      <c r="H141" s="98">
        <v>180688</v>
      </c>
      <c r="I141" s="98">
        <v>180688</v>
      </c>
      <c r="J141" s="98">
        <v>180688</v>
      </c>
      <c r="K141">
        <f t="shared" si="3"/>
        <v>9937.84</v>
      </c>
      <c r="L141">
        <v>4500</v>
      </c>
    </row>
    <row r="142" spans="1:12" hidden="1" x14ac:dyDescent="0.3">
      <c r="A142" s="13">
        <v>141</v>
      </c>
      <c r="B142" t="s">
        <v>106</v>
      </c>
      <c r="C142" s="13">
        <v>2020</v>
      </c>
      <c r="D142" t="s">
        <v>142</v>
      </c>
      <c r="E142" t="s">
        <v>143</v>
      </c>
      <c r="F142" t="s">
        <v>354</v>
      </c>
      <c r="G142" s="98">
        <v>649700.00010999991</v>
      </c>
      <c r="H142" s="98">
        <v>597723.99982999999</v>
      </c>
      <c r="I142" s="98">
        <v>597723.99982999999</v>
      </c>
      <c r="J142" s="98">
        <v>597723.99982999999</v>
      </c>
      <c r="K142">
        <f t="shared" si="3"/>
        <v>32874.819990650001</v>
      </c>
      <c r="L142">
        <v>4500</v>
      </c>
    </row>
    <row r="143" spans="1:12" hidden="1" x14ac:dyDescent="0.3">
      <c r="A143" s="13">
        <v>142</v>
      </c>
      <c r="B143" t="s">
        <v>106</v>
      </c>
      <c r="C143" s="13">
        <v>2020</v>
      </c>
      <c r="D143" t="s">
        <v>142</v>
      </c>
      <c r="E143" t="s">
        <v>145</v>
      </c>
      <c r="F143" t="s">
        <v>355</v>
      </c>
      <c r="G143" s="98">
        <v>735099.99985000002</v>
      </c>
      <c r="H143" s="98">
        <v>676292.00017000001</v>
      </c>
      <c r="I143" s="98">
        <v>676292.00017000001</v>
      </c>
      <c r="J143" s="98">
        <v>676292.00017000001</v>
      </c>
      <c r="K143">
        <f t="shared" si="3"/>
        <v>37196.060009350003</v>
      </c>
      <c r="L143">
        <v>4500</v>
      </c>
    </row>
    <row r="144" spans="1:12" hidden="1" x14ac:dyDescent="0.3">
      <c r="A144" s="13">
        <v>143</v>
      </c>
      <c r="B144" t="s">
        <v>106</v>
      </c>
      <c r="C144" s="13">
        <v>2020</v>
      </c>
      <c r="D144" t="s">
        <v>142</v>
      </c>
      <c r="E144" t="s">
        <v>147</v>
      </c>
      <c r="F144" t="s">
        <v>356</v>
      </c>
      <c r="G144" s="98">
        <v>823000.00014000002</v>
      </c>
      <c r="H144" s="98">
        <v>757159.99805000005</v>
      </c>
      <c r="I144" s="98">
        <v>757159.99805000005</v>
      </c>
      <c r="J144" s="98">
        <v>757159.99805000005</v>
      </c>
      <c r="K144">
        <f t="shared" si="3"/>
        <v>41643.799892750001</v>
      </c>
      <c r="L144">
        <v>4500</v>
      </c>
    </row>
    <row r="145" spans="1:12" hidden="1" x14ac:dyDescent="0.3">
      <c r="A145" s="13">
        <v>144</v>
      </c>
      <c r="B145" t="s">
        <v>106</v>
      </c>
      <c r="C145" s="13">
        <v>2020</v>
      </c>
      <c r="D145" t="s">
        <v>142</v>
      </c>
      <c r="E145" t="s">
        <v>149</v>
      </c>
      <c r="F145" t="s">
        <v>357</v>
      </c>
      <c r="G145" s="98">
        <v>855699.99994999997</v>
      </c>
      <c r="H145" s="98">
        <v>787243.99997</v>
      </c>
      <c r="I145" s="98">
        <v>787243.99997</v>
      </c>
      <c r="J145" s="98">
        <v>787243.99997</v>
      </c>
      <c r="K145">
        <f t="shared" si="3"/>
        <v>43298.41999835</v>
      </c>
      <c r="L145">
        <v>4500</v>
      </c>
    </row>
    <row r="146" spans="1:12" hidden="1" x14ac:dyDescent="0.3">
      <c r="A146" s="13">
        <v>145</v>
      </c>
      <c r="B146" t="s">
        <v>106</v>
      </c>
      <c r="C146" s="13">
        <v>2020</v>
      </c>
      <c r="D146" t="s">
        <v>371</v>
      </c>
      <c r="E146" t="s">
        <v>358</v>
      </c>
      <c r="F146" t="s">
        <v>359</v>
      </c>
      <c r="G146" s="98">
        <v>590399.99976999999</v>
      </c>
      <c r="H146" s="98">
        <v>543168.00006999995</v>
      </c>
      <c r="I146" s="98">
        <v>543168.00006999995</v>
      </c>
      <c r="J146" s="98">
        <v>543168.00006999995</v>
      </c>
      <c r="K146">
        <f t="shared" si="3"/>
        <v>29874.240003849998</v>
      </c>
      <c r="L146">
        <v>4500</v>
      </c>
    </row>
    <row r="147" spans="1:12" hidden="1" x14ac:dyDescent="0.3">
      <c r="A147" s="13">
        <v>146</v>
      </c>
      <c r="B147" t="s">
        <v>106</v>
      </c>
      <c r="C147" s="13">
        <v>2020</v>
      </c>
      <c r="D147" t="s">
        <v>371</v>
      </c>
      <c r="E147" t="s">
        <v>360</v>
      </c>
      <c r="F147" t="s">
        <v>361</v>
      </c>
      <c r="G147" s="98">
        <v>636199.99992999993</v>
      </c>
      <c r="H147" s="98">
        <v>585304.00023000001</v>
      </c>
      <c r="I147" s="98">
        <v>585304.00023000001</v>
      </c>
      <c r="J147" s="98">
        <v>585304.00023000001</v>
      </c>
      <c r="K147">
        <f t="shared" si="3"/>
        <v>32191.720012649999</v>
      </c>
      <c r="L147">
        <v>4500</v>
      </c>
    </row>
    <row r="148" spans="1:12" hidden="1" x14ac:dyDescent="0.3">
      <c r="A148" s="13">
        <v>147</v>
      </c>
      <c r="B148" t="s">
        <v>106</v>
      </c>
      <c r="C148" s="13">
        <v>2020</v>
      </c>
      <c r="D148" t="s">
        <v>187</v>
      </c>
      <c r="E148" t="s">
        <v>188</v>
      </c>
      <c r="F148" t="s">
        <v>362</v>
      </c>
      <c r="G148" s="98">
        <v>478800.00012000004</v>
      </c>
      <c r="H148" s="98">
        <v>440496</v>
      </c>
      <c r="I148" s="98">
        <v>440496</v>
      </c>
      <c r="J148" s="98">
        <v>440496</v>
      </c>
      <c r="K148">
        <f t="shared" si="3"/>
        <v>24227.279999999999</v>
      </c>
      <c r="L148">
        <v>4500</v>
      </c>
    </row>
    <row r="149" spans="1:12" hidden="1" x14ac:dyDescent="0.3">
      <c r="A149" s="13">
        <v>148</v>
      </c>
      <c r="B149" t="s">
        <v>106</v>
      </c>
      <c r="C149" s="13">
        <v>2020</v>
      </c>
      <c r="D149" t="s">
        <v>187</v>
      </c>
      <c r="E149" t="s">
        <v>190</v>
      </c>
      <c r="F149" t="s">
        <v>363</v>
      </c>
      <c r="G149" s="98">
        <v>547600.00003</v>
      </c>
      <c r="H149" s="98">
        <v>503792.00007000001</v>
      </c>
      <c r="I149" s="98">
        <v>503792.00007000001</v>
      </c>
      <c r="J149" s="98">
        <v>503792.00007000001</v>
      </c>
      <c r="K149">
        <f t="shared" si="3"/>
        <v>27708.560003850002</v>
      </c>
      <c r="L149">
        <v>4500</v>
      </c>
    </row>
    <row r="150" spans="1:12" hidden="1" x14ac:dyDescent="0.3">
      <c r="A150" s="13">
        <v>149</v>
      </c>
      <c r="B150" t="s">
        <v>106</v>
      </c>
      <c r="C150" s="13">
        <v>2020</v>
      </c>
      <c r="D150" t="s">
        <v>187</v>
      </c>
      <c r="E150" t="s">
        <v>192</v>
      </c>
      <c r="F150" t="s">
        <v>364</v>
      </c>
      <c r="G150" s="98">
        <v>615899.99994000001</v>
      </c>
      <c r="H150" s="98">
        <v>566628</v>
      </c>
      <c r="I150" s="98">
        <v>566628</v>
      </c>
      <c r="J150" s="98">
        <v>566628</v>
      </c>
      <c r="K150">
        <f t="shared" si="3"/>
        <v>31164.54</v>
      </c>
      <c r="L150">
        <v>4500</v>
      </c>
    </row>
    <row r="151" spans="1:12" hidden="1" x14ac:dyDescent="0.3">
      <c r="A151" s="13">
        <v>150</v>
      </c>
      <c r="B151" t="s">
        <v>106</v>
      </c>
      <c r="C151" s="13">
        <v>2020</v>
      </c>
      <c r="D151" t="s">
        <v>220</v>
      </c>
      <c r="E151" t="s">
        <v>221</v>
      </c>
      <c r="F151" t="s">
        <v>365</v>
      </c>
      <c r="G151" s="98">
        <v>603800.00011999998</v>
      </c>
      <c r="H151" s="98">
        <v>555495.99995999993</v>
      </c>
      <c r="I151" s="98">
        <v>555495.99995999993</v>
      </c>
      <c r="J151" s="98">
        <v>555495.99995999993</v>
      </c>
      <c r="K151">
        <f t="shared" si="3"/>
        <v>30552.279997799997</v>
      </c>
      <c r="L151">
        <v>4500</v>
      </c>
    </row>
    <row r="152" spans="1:12" hidden="1" x14ac:dyDescent="0.3">
      <c r="A152" s="13">
        <v>151</v>
      </c>
      <c r="B152" t="s">
        <v>106</v>
      </c>
      <c r="C152" s="13">
        <v>2020</v>
      </c>
      <c r="D152" t="s">
        <v>220</v>
      </c>
      <c r="E152" t="s">
        <v>222</v>
      </c>
      <c r="F152" t="s">
        <v>366</v>
      </c>
      <c r="G152" s="98">
        <v>661099.99991999997</v>
      </c>
      <c r="H152" s="98">
        <v>608211.99988000002</v>
      </c>
      <c r="I152" s="98">
        <v>608211.99988000002</v>
      </c>
      <c r="J152" s="98">
        <v>608211.99988000002</v>
      </c>
      <c r="K152">
        <f t="shared" si="3"/>
        <v>33451.659993400004</v>
      </c>
      <c r="L152">
        <v>4500</v>
      </c>
    </row>
    <row r="153" spans="1:12" hidden="1" x14ac:dyDescent="0.3">
      <c r="A153" s="13">
        <v>152</v>
      </c>
      <c r="B153" t="s">
        <v>106</v>
      </c>
      <c r="C153" s="13">
        <v>2020</v>
      </c>
      <c r="D153" t="s">
        <v>220</v>
      </c>
      <c r="E153" t="s">
        <v>223</v>
      </c>
      <c r="F153" t="s">
        <v>367</v>
      </c>
      <c r="G153" s="98">
        <v>730799.99812999996</v>
      </c>
      <c r="H153" s="98">
        <v>672335.99988000002</v>
      </c>
      <c r="I153" s="98">
        <v>672335.99988000002</v>
      </c>
      <c r="J153" s="98">
        <v>672335.99988000002</v>
      </c>
      <c r="K153">
        <f t="shared" si="3"/>
        <v>36978.479993400004</v>
      </c>
      <c r="L153">
        <v>4500</v>
      </c>
    </row>
    <row r="154" spans="1:12" hidden="1" x14ac:dyDescent="0.3">
      <c r="A154" s="13">
        <v>153</v>
      </c>
      <c r="B154" t="s">
        <v>106</v>
      </c>
      <c r="C154" s="13">
        <v>2020</v>
      </c>
      <c r="D154" t="s">
        <v>184</v>
      </c>
      <c r="E154" t="s">
        <v>368</v>
      </c>
      <c r="F154" t="s">
        <v>369</v>
      </c>
      <c r="G154" s="98">
        <v>773500.00005000003</v>
      </c>
      <c r="H154" s="98">
        <v>711620.00010999991</v>
      </c>
      <c r="I154" s="98">
        <v>711620.00010999991</v>
      </c>
      <c r="J154" s="98">
        <v>711620.00010999991</v>
      </c>
      <c r="K154">
        <f t="shared" si="3"/>
        <v>39139.100006049994</v>
      </c>
      <c r="L154">
        <v>4500</v>
      </c>
    </row>
    <row r="155" spans="1:12" x14ac:dyDescent="0.3">
      <c r="A155" s="24"/>
      <c r="J155"/>
      <c r="K155"/>
      <c r="L155"/>
    </row>
    <row r="156" spans="1:12" x14ac:dyDescent="0.3">
      <c r="A156" s="24"/>
      <c r="J156"/>
      <c r="K156"/>
      <c r="L156"/>
    </row>
    <row r="157" spans="1:12" x14ac:dyDescent="0.3">
      <c r="A157" s="24"/>
      <c r="J157"/>
      <c r="K157"/>
      <c r="L157"/>
    </row>
    <row r="158" spans="1:12" x14ac:dyDescent="0.3">
      <c r="A158" s="24"/>
      <c r="J158"/>
      <c r="K158"/>
      <c r="L158"/>
    </row>
    <row r="159" spans="1:12" x14ac:dyDescent="0.3">
      <c r="A159" s="24"/>
      <c r="J159"/>
      <c r="K159"/>
      <c r="L159"/>
    </row>
    <row r="160" spans="1:12" x14ac:dyDescent="0.3">
      <c r="A160" s="24"/>
      <c r="J160"/>
      <c r="K160"/>
      <c r="L160"/>
    </row>
    <row r="161" spans="1:12" x14ac:dyDescent="0.3">
      <c r="A161" s="24"/>
      <c r="J161"/>
      <c r="K161"/>
      <c r="L161"/>
    </row>
    <row r="162" spans="1:12" x14ac:dyDescent="0.3">
      <c r="A162" s="24"/>
      <c r="J162"/>
      <c r="K162"/>
      <c r="L162"/>
    </row>
    <row r="163" spans="1:12" x14ac:dyDescent="0.3">
      <c r="A163" s="24"/>
      <c r="J163"/>
      <c r="K163"/>
      <c r="L163"/>
    </row>
    <row r="164" spans="1:12" x14ac:dyDescent="0.3">
      <c r="A164" s="24"/>
      <c r="J164"/>
      <c r="K164"/>
      <c r="L164"/>
    </row>
    <row r="165" spans="1:12" x14ac:dyDescent="0.3">
      <c r="A165" s="24"/>
      <c r="J165"/>
      <c r="K165"/>
      <c r="L165"/>
    </row>
    <row r="166" spans="1:12" x14ac:dyDescent="0.3">
      <c r="A166" s="24"/>
      <c r="J166"/>
      <c r="K166"/>
      <c r="L166"/>
    </row>
    <row r="167" spans="1:12" x14ac:dyDescent="0.3">
      <c r="A167" s="24"/>
      <c r="J167"/>
      <c r="K167"/>
      <c r="L167"/>
    </row>
    <row r="168" spans="1:12" x14ac:dyDescent="0.3">
      <c r="A168" s="24"/>
      <c r="J168"/>
      <c r="K168"/>
      <c r="L168"/>
    </row>
    <row r="169" spans="1:12" x14ac:dyDescent="0.3">
      <c r="A169" s="24"/>
      <c r="J169"/>
      <c r="K169"/>
      <c r="L169"/>
    </row>
    <row r="170" spans="1:12" x14ac:dyDescent="0.3">
      <c r="A170" s="24"/>
      <c r="J170"/>
      <c r="K170"/>
      <c r="L170"/>
    </row>
    <row r="171" spans="1:12" x14ac:dyDescent="0.3">
      <c r="A171" s="24"/>
      <c r="J171"/>
      <c r="K171"/>
      <c r="L171"/>
    </row>
    <row r="172" spans="1:12" x14ac:dyDescent="0.3">
      <c r="A172" s="24"/>
      <c r="J172"/>
      <c r="K172"/>
      <c r="L172"/>
    </row>
    <row r="173" spans="1:12" x14ac:dyDescent="0.3">
      <c r="A173" s="24"/>
      <c r="J173"/>
      <c r="K173"/>
      <c r="L173"/>
    </row>
    <row r="174" spans="1:12" x14ac:dyDescent="0.3">
      <c r="A174" s="24"/>
      <c r="J174"/>
      <c r="K174"/>
      <c r="L174"/>
    </row>
    <row r="175" spans="1:12" x14ac:dyDescent="0.3">
      <c r="A175" s="24"/>
      <c r="J175"/>
      <c r="K175"/>
      <c r="L175"/>
    </row>
  </sheetData>
  <autoFilter ref="A1:L154">
    <filterColumn colId="3">
      <filters>
        <filter val="VERSA"/>
      </filters>
    </filterColumn>
  </autoFilter>
  <phoneticPr fontId="6" type="noConversion"/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showGridLines="0" topLeftCell="A22" zoomScale="145" zoomScaleNormal="145" zoomScalePageLayoutView="167" workbookViewId="0">
      <selection activeCell="E23" sqref="E23:F25"/>
    </sheetView>
  </sheetViews>
  <sheetFormatPr baseColWidth="10" defaultRowHeight="14.4" x14ac:dyDescent="0.3"/>
  <cols>
    <col min="1" max="1" width="26" customWidth="1"/>
    <col min="2" max="2" width="19" bestFit="1" customWidth="1"/>
    <col min="3" max="3" width="14.109375" bestFit="1" customWidth="1"/>
    <col min="4" max="4" width="12.33203125" bestFit="1" customWidth="1"/>
    <col min="5" max="5" width="22.109375" customWidth="1"/>
    <col min="6" max="6" width="16" customWidth="1"/>
    <col min="7" max="8" width="17" customWidth="1"/>
    <col min="9" max="9" width="17" bestFit="1" customWidth="1"/>
    <col min="10" max="10" width="13.44140625" customWidth="1"/>
    <col min="11" max="13" width="16" bestFit="1" customWidth="1"/>
  </cols>
  <sheetData>
    <row r="1" spans="1:13" ht="28.8" x14ac:dyDescent="0.55000000000000004">
      <c r="A1" s="7" t="s">
        <v>16</v>
      </c>
      <c r="D1" t="s">
        <v>324</v>
      </c>
      <c r="E1" s="18">
        <f>B10-B11</f>
        <v>0</v>
      </c>
      <c r="F1" s="6"/>
      <c r="K1" s="6"/>
      <c r="L1" s="6"/>
      <c r="M1" s="6"/>
    </row>
    <row r="2" spans="1:13" x14ac:dyDescent="0.3">
      <c r="B2" s="1"/>
      <c r="C2" s="1"/>
      <c r="D2" s="1"/>
    </row>
    <row r="3" spans="1:13" x14ac:dyDescent="0.3">
      <c r="A3" s="6" t="s">
        <v>166</v>
      </c>
      <c r="B3" s="96"/>
      <c r="C3" s="1"/>
      <c r="D3" s="1"/>
    </row>
    <row r="4" spans="1:13" x14ac:dyDescent="0.3">
      <c r="A4" s="6" t="s">
        <v>18</v>
      </c>
      <c r="B4" s="8" t="str">
        <f>Datos!A4</f>
        <v>CHEVROLET</v>
      </c>
      <c r="C4" s="1"/>
      <c r="D4" s="1"/>
    </row>
    <row r="5" spans="1:13" x14ac:dyDescent="0.3">
      <c r="A5" s="6" t="s">
        <v>5</v>
      </c>
      <c r="B5" s="28">
        <v>2016</v>
      </c>
      <c r="C5" s="1"/>
      <c r="D5" s="1"/>
    </row>
    <row r="6" spans="1:13" x14ac:dyDescent="0.3">
      <c r="A6" s="6" t="s">
        <v>3</v>
      </c>
      <c r="B6" s="8" t="str">
        <f>Datos!C4</f>
        <v>Nuevo Aveo</v>
      </c>
      <c r="C6" s="1"/>
      <c r="D6" s="1"/>
    </row>
    <row r="7" spans="1:13" x14ac:dyDescent="0.3">
      <c r="A7" s="6" t="s">
        <v>4</v>
      </c>
      <c r="B7" s="8" t="str">
        <f>Datos!D4</f>
        <v>B</v>
      </c>
      <c r="C7" s="1"/>
      <c r="D7" s="1"/>
    </row>
    <row r="8" spans="1:13" ht="43.2" x14ac:dyDescent="0.3">
      <c r="A8" s="29" t="s">
        <v>14</v>
      </c>
      <c r="B8" s="75" t="str">
        <f>Datos!E4</f>
        <v>LS, Automático, A/A, Radio, Bolsas de aire y ABS</v>
      </c>
      <c r="C8" s="25"/>
      <c r="D8" s="25"/>
    </row>
    <row r="9" spans="1:13" x14ac:dyDescent="0.3">
      <c r="A9" s="6" t="s">
        <v>6</v>
      </c>
      <c r="B9" s="8" t="s">
        <v>176</v>
      </c>
      <c r="C9" s="1"/>
      <c r="D9" s="1"/>
    </row>
    <row r="10" spans="1:13" x14ac:dyDescent="0.3">
      <c r="A10" s="6" t="s">
        <v>21</v>
      </c>
      <c r="B10" s="16">
        <v>200000</v>
      </c>
      <c r="C10" s="19"/>
      <c r="D10" s="19"/>
    </row>
    <row r="11" spans="1:13" x14ac:dyDescent="0.3">
      <c r="A11" s="6" t="s">
        <v>7</v>
      </c>
      <c r="B11" s="16">
        <v>200000</v>
      </c>
      <c r="D11" s="19"/>
    </row>
    <row r="12" spans="1:13" x14ac:dyDescent="0.3">
      <c r="A12" s="6" t="s">
        <v>8</v>
      </c>
      <c r="B12" s="8">
        <v>17</v>
      </c>
      <c r="C12" s="1"/>
      <c r="D12" s="1"/>
    </row>
    <row r="13" spans="1:13" x14ac:dyDescent="0.3">
      <c r="A13" s="6"/>
      <c r="B13" s="8"/>
      <c r="C13" s="1"/>
    </row>
    <row r="14" spans="1:13" x14ac:dyDescent="0.3">
      <c r="A14" s="6" t="s">
        <v>9</v>
      </c>
      <c r="B14" s="8"/>
      <c r="C14" s="1"/>
    </row>
    <row r="15" spans="1:13" x14ac:dyDescent="0.3">
      <c r="A15" s="6" t="s">
        <v>10</v>
      </c>
      <c r="B15" s="16">
        <v>7143</v>
      </c>
      <c r="C15" s="19" t="s">
        <v>372</v>
      </c>
      <c r="D15" s="19"/>
    </row>
    <row r="16" spans="1:13" x14ac:dyDescent="0.3">
      <c r="A16" s="22" t="s">
        <v>268</v>
      </c>
      <c r="B16" s="81">
        <v>2</v>
      </c>
      <c r="C16" s="19" t="s">
        <v>269</v>
      </c>
      <c r="D16" s="19"/>
    </row>
    <row r="17" spans="1:13" x14ac:dyDescent="0.3">
      <c r="A17" s="1" t="s">
        <v>178</v>
      </c>
      <c r="B17" s="19"/>
      <c r="C17" s="19"/>
      <c r="D17" s="19"/>
    </row>
    <row r="18" spans="1:13" x14ac:dyDescent="0.3">
      <c r="A18" s="6" t="s">
        <v>11</v>
      </c>
      <c r="B18" s="16">
        <v>2300</v>
      </c>
      <c r="C18" s="19"/>
      <c r="D18" s="19"/>
    </row>
    <row r="19" spans="1:13" x14ac:dyDescent="0.3">
      <c r="A19" s="6" t="s">
        <v>168</v>
      </c>
      <c r="B19" s="95"/>
      <c r="C19" s="2"/>
      <c r="D19" s="2"/>
    </row>
    <row r="20" spans="1:13" x14ac:dyDescent="0.3">
      <c r="A20" s="6" t="s">
        <v>12</v>
      </c>
      <c r="B20" s="95">
        <v>40000</v>
      </c>
      <c r="C20" s="26"/>
      <c r="D20" s="26"/>
    </row>
    <row r="21" spans="1:13" x14ac:dyDescent="0.3">
      <c r="A21" s="6" t="s">
        <v>270</v>
      </c>
      <c r="B21" s="95"/>
      <c r="C21" s="26"/>
      <c r="D21" s="26"/>
    </row>
    <row r="22" spans="1:13" x14ac:dyDescent="0.3">
      <c r="A22" s="10" t="s">
        <v>13</v>
      </c>
      <c r="B22" s="97"/>
      <c r="C22" s="1"/>
      <c r="D22" s="1"/>
    </row>
    <row r="23" spans="1:13" x14ac:dyDescent="0.3">
      <c r="A23" s="10" t="s">
        <v>177</v>
      </c>
      <c r="B23" s="97">
        <v>24</v>
      </c>
      <c r="C23" s="1"/>
      <c r="D23" s="1"/>
      <c r="E23" s="18"/>
    </row>
    <row r="24" spans="1:13" x14ac:dyDescent="0.3">
      <c r="A24" s="10" t="s">
        <v>171</v>
      </c>
      <c r="B24" s="9"/>
      <c r="C24" s="2"/>
      <c r="D24" s="2"/>
      <c r="E24" s="18"/>
    </row>
    <row r="25" spans="1:13" ht="15.6" x14ac:dyDescent="0.3">
      <c r="A25" s="10" t="s">
        <v>228</v>
      </c>
      <c r="B25" s="27">
        <f>F32</f>
        <v>8660.6848958333339</v>
      </c>
      <c r="C25" s="18"/>
    </row>
    <row r="27" spans="1:13" x14ac:dyDescent="0.3">
      <c r="A27" s="15" t="s">
        <v>167</v>
      </c>
      <c r="B27" s="18"/>
    </row>
    <row r="29" spans="1:13" x14ac:dyDescent="0.3">
      <c r="E29" s="18"/>
    </row>
    <row r="30" spans="1:13" x14ac:dyDescent="0.3">
      <c r="A30" s="4" t="s">
        <v>1</v>
      </c>
      <c r="B30" s="5" t="s">
        <v>226</v>
      </c>
      <c r="C30" s="5" t="s">
        <v>225</v>
      </c>
      <c r="D30" s="5" t="s">
        <v>227</v>
      </c>
      <c r="E30" s="4" t="s">
        <v>0</v>
      </c>
      <c r="F30" s="12" t="s">
        <v>170</v>
      </c>
      <c r="G30" s="12" t="s">
        <v>17</v>
      </c>
      <c r="H30" s="12" t="s">
        <v>169</v>
      </c>
      <c r="I30" s="12" t="s">
        <v>171</v>
      </c>
      <c r="J30" s="12" t="s">
        <v>172</v>
      </c>
      <c r="K30" s="12" t="s">
        <v>173</v>
      </c>
      <c r="L30" s="12" t="s">
        <v>175</v>
      </c>
      <c r="M30" s="12" t="s">
        <v>174</v>
      </c>
    </row>
    <row r="31" spans="1:13" x14ac:dyDescent="0.3">
      <c r="A31" s="11">
        <v>0</v>
      </c>
      <c r="B31" s="14"/>
      <c r="C31" s="14"/>
      <c r="D31" s="14"/>
      <c r="E31" s="14">
        <f>($B$11+($B$15*$B$16)+($B$18*1)+B21)-B20</f>
        <v>176586</v>
      </c>
      <c r="F31" s="9"/>
      <c r="G31" s="9"/>
      <c r="H31" s="9"/>
      <c r="I31" s="9"/>
      <c r="J31" s="9"/>
      <c r="K31" s="9"/>
      <c r="L31" s="9">
        <f>E31</f>
        <v>176586</v>
      </c>
      <c r="M31" s="9"/>
    </row>
    <row r="32" spans="1:13" x14ac:dyDescent="0.3">
      <c r="A32" s="11">
        <f>IFERROR(IF((A31+1)&gt;$B$23,"",A31+1),"")</f>
        <v>1</v>
      </c>
      <c r="B32" s="14">
        <f>IF(A32&lt;&gt;"",$E31*($B$12/100)/360)*30</f>
        <v>2501.6350000000002</v>
      </c>
      <c r="C32" s="14">
        <f>IF(A32&lt;&gt;"",$E$31/$B$23,"")</f>
        <v>7357.75</v>
      </c>
      <c r="D32" s="14">
        <f>IF(A32&lt;&gt;"",C32+B32,"")</f>
        <v>9859.3850000000002</v>
      </c>
      <c r="E32" s="14">
        <f>IF(A32&lt;&gt;"",E31-(C32),"")</f>
        <v>169228.25</v>
      </c>
      <c r="F32" s="14">
        <f>IFERROR(IF(A32&lt;&gt;"",SUM($D$32:$D$91)/$B$23,"")+$B$19,0)</f>
        <v>8660.6848958333339</v>
      </c>
      <c r="G32" s="9">
        <f>IFERROR(F32/2,"")</f>
        <v>4330.342447916667</v>
      </c>
      <c r="H32" s="9">
        <f>IFERROR(G32/2,"")</f>
        <v>2165.1712239583335</v>
      </c>
      <c r="I32" s="9"/>
      <c r="J32" s="9">
        <f>IF(F32&lt;&gt;"",(I32*($B$12/100)),"")</f>
        <v>0</v>
      </c>
      <c r="K32" s="14">
        <f>F32</f>
        <v>8660.6848958333339</v>
      </c>
      <c r="L32" s="9">
        <f>IF(A32&lt;&gt;"",E32-J32,"")</f>
        <v>169228.25</v>
      </c>
      <c r="M32" s="9">
        <f>IF(L32&gt;0,F32,0)</f>
        <v>8660.6848958333339</v>
      </c>
    </row>
    <row r="33" spans="1:13" x14ac:dyDescent="0.3">
      <c r="A33" s="11">
        <f t="shared" ref="A33:A91" si="0">IFERROR(IF((A32+1)&gt;$B$23,"",A32+1),"")</f>
        <v>2</v>
      </c>
      <c r="B33" s="14">
        <f t="shared" ref="B33:B91" si="1">IF(A33&lt;&gt;"",$E32*($B$12/100)/360)*30</f>
        <v>2397.4002083333335</v>
      </c>
      <c r="C33" s="14">
        <f t="shared" ref="C33:C91" si="2">IF(A33&lt;&gt;"",$E$31/$B$23,"")</f>
        <v>7357.75</v>
      </c>
      <c r="D33" s="14">
        <f t="shared" ref="D33:D91" si="3">IF(A33&lt;&gt;"",C33+B33,"")</f>
        <v>9755.1502083333326</v>
      </c>
      <c r="E33" s="14">
        <f t="shared" ref="E33:E63" si="4">IF(A33&lt;&gt;"",E32-(C33),"")</f>
        <v>161870.5</v>
      </c>
      <c r="F33" s="14">
        <f t="shared" ref="F33:F91" si="5">IFERROR(IF(A33&lt;&gt;"",SUM($D$32:$D$91)/$B$23,"")+$B$19,0)</f>
        <v>8660.6848958333339</v>
      </c>
      <c r="G33" s="9">
        <f t="shared" ref="G33:H91" si="6">IFERROR(F33/2,"")</f>
        <v>4330.342447916667</v>
      </c>
      <c r="H33" s="9">
        <f t="shared" si="6"/>
        <v>2165.1712239583335</v>
      </c>
      <c r="I33" s="9"/>
      <c r="J33" s="9">
        <f t="shared" ref="J33:J42" si="7">IF(F33&lt;&gt;"",(I33*($B$12/100)),"")</f>
        <v>0</v>
      </c>
      <c r="K33" s="14">
        <f t="shared" ref="K33:K42" si="8">F33</f>
        <v>8660.6848958333339</v>
      </c>
      <c r="L33" s="9">
        <f t="shared" ref="L33:L91" si="9">IF(A33&lt;&gt;"",E33-J33,"")</f>
        <v>161870.5</v>
      </c>
      <c r="M33" s="9">
        <f t="shared" ref="M33:M91" si="10">IF(L33&gt;0,F33,0)</f>
        <v>8660.6848958333339</v>
      </c>
    </row>
    <row r="34" spans="1:13" x14ac:dyDescent="0.3">
      <c r="A34" s="11">
        <f t="shared" si="0"/>
        <v>3</v>
      </c>
      <c r="B34" s="14">
        <f t="shared" si="1"/>
        <v>2293.1654166666667</v>
      </c>
      <c r="C34" s="14">
        <f t="shared" si="2"/>
        <v>7357.75</v>
      </c>
      <c r="D34" s="14">
        <f t="shared" si="3"/>
        <v>9650.9154166666667</v>
      </c>
      <c r="E34" s="14">
        <f t="shared" si="4"/>
        <v>154512.75</v>
      </c>
      <c r="F34" s="14">
        <f t="shared" si="5"/>
        <v>8660.6848958333339</v>
      </c>
      <c r="G34" s="9">
        <f t="shared" si="6"/>
        <v>4330.342447916667</v>
      </c>
      <c r="H34" s="9">
        <f t="shared" si="6"/>
        <v>2165.1712239583335</v>
      </c>
      <c r="I34" s="9"/>
      <c r="J34" s="9">
        <f t="shared" si="7"/>
        <v>0</v>
      </c>
      <c r="K34" s="14">
        <f t="shared" si="8"/>
        <v>8660.6848958333339</v>
      </c>
      <c r="L34" s="9">
        <f t="shared" si="9"/>
        <v>154512.75</v>
      </c>
      <c r="M34" s="9">
        <f t="shared" si="10"/>
        <v>8660.6848958333339</v>
      </c>
    </row>
    <row r="35" spans="1:13" x14ac:dyDescent="0.3">
      <c r="A35" s="11">
        <f t="shared" si="0"/>
        <v>4</v>
      </c>
      <c r="B35" s="14">
        <f t="shared" si="1"/>
        <v>2188.9306250000004</v>
      </c>
      <c r="C35" s="14">
        <f t="shared" si="2"/>
        <v>7357.75</v>
      </c>
      <c r="D35" s="14">
        <f t="shared" si="3"/>
        <v>9546.6806250000009</v>
      </c>
      <c r="E35" s="14">
        <f t="shared" si="4"/>
        <v>147155</v>
      </c>
      <c r="F35" s="14">
        <f t="shared" si="5"/>
        <v>8660.6848958333339</v>
      </c>
      <c r="G35" s="9">
        <f t="shared" si="6"/>
        <v>4330.342447916667</v>
      </c>
      <c r="H35" s="9">
        <f t="shared" si="6"/>
        <v>2165.1712239583335</v>
      </c>
      <c r="I35" s="9"/>
      <c r="J35" s="9">
        <f t="shared" si="7"/>
        <v>0</v>
      </c>
      <c r="K35" s="14">
        <f t="shared" si="8"/>
        <v>8660.6848958333339</v>
      </c>
      <c r="L35" s="9">
        <f t="shared" si="9"/>
        <v>147155</v>
      </c>
      <c r="M35" s="9">
        <f t="shared" si="10"/>
        <v>8660.6848958333339</v>
      </c>
    </row>
    <row r="36" spans="1:13" x14ac:dyDescent="0.3">
      <c r="A36" s="11">
        <f t="shared" si="0"/>
        <v>5</v>
      </c>
      <c r="B36" s="14">
        <f t="shared" si="1"/>
        <v>2084.6958333333332</v>
      </c>
      <c r="C36" s="14">
        <f t="shared" si="2"/>
        <v>7357.75</v>
      </c>
      <c r="D36" s="14">
        <f t="shared" si="3"/>
        <v>9442.4458333333332</v>
      </c>
      <c r="E36" s="14">
        <f t="shared" si="4"/>
        <v>139797.25</v>
      </c>
      <c r="F36" s="14">
        <f t="shared" si="5"/>
        <v>8660.6848958333339</v>
      </c>
      <c r="G36" s="9">
        <f t="shared" si="6"/>
        <v>4330.342447916667</v>
      </c>
      <c r="H36" s="9">
        <f t="shared" si="6"/>
        <v>2165.1712239583335</v>
      </c>
      <c r="I36" s="9"/>
      <c r="J36" s="9">
        <f t="shared" si="7"/>
        <v>0</v>
      </c>
      <c r="K36" s="14">
        <f t="shared" si="8"/>
        <v>8660.6848958333339</v>
      </c>
      <c r="L36" s="9">
        <f t="shared" si="9"/>
        <v>139797.25</v>
      </c>
      <c r="M36" s="9">
        <f t="shared" si="10"/>
        <v>8660.6848958333339</v>
      </c>
    </row>
    <row r="37" spans="1:13" x14ac:dyDescent="0.3">
      <c r="A37" s="11">
        <f t="shared" si="0"/>
        <v>6</v>
      </c>
      <c r="B37" s="14">
        <f t="shared" si="1"/>
        <v>1980.4610416666667</v>
      </c>
      <c r="C37" s="14">
        <f t="shared" si="2"/>
        <v>7357.75</v>
      </c>
      <c r="D37" s="14">
        <f t="shared" si="3"/>
        <v>9338.2110416666674</v>
      </c>
      <c r="E37" s="14">
        <f t="shared" si="4"/>
        <v>132439.5</v>
      </c>
      <c r="F37" s="14">
        <f t="shared" si="5"/>
        <v>8660.6848958333339</v>
      </c>
      <c r="G37" s="9">
        <f t="shared" si="6"/>
        <v>4330.342447916667</v>
      </c>
      <c r="H37" s="9">
        <f t="shared" si="6"/>
        <v>2165.1712239583335</v>
      </c>
      <c r="I37" s="9"/>
      <c r="J37" s="9">
        <f t="shared" si="7"/>
        <v>0</v>
      </c>
      <c r="K37" s="14">
        <f t="shared" si="8"/>
        <v>8660.6848958333339</v>
      </c>
      <c r="L37" s="9">
        <f t="shared" si="9"/>
        <v>132439.5</v>
      </c>
      <c r="M37" s="9">
        <f t="shared" si="10"/>
        <v>8660.6848958333339</v>
      </c>
    </row>
    <row r="38" spans="1:13" x14ac:dyDescent="0.3">
      <c r="A38" s="11">
        <f t="shared" si="0"/>
        <v>7</v>
      </c>
      <c r="B38" s="14">
        <f t="shared" si="1"/>
        <v>1876.2262499999999</v>
      </c>
      <c r="C38" s="14">
        <f t="shared" si="2"/>
        <v>7357.75</v>
      </c>
      <c r="D38" s="14">
        <f t="shared" si="3"/>
        <v>9233.9762499999997</v>
      </c>
      <c r="E38" s="14">
        <f t="shared" si="4"/>
        <v>125081.75</v>
      </c>
      <c r="F38" s="14">
        <f t="shared" si="5"/>
        <v>8660.6848958333339</v>
      </c>
      <c r="G38" s="9">
        <f t="shared" si="6"/>
        <v>4330.342447916667</v>
      </c>
      <c r="H38" s="9">
        <f t="shared" si="6"/>
        <v>2165.1712239583335</v>
      </c>
      <c r="I38" s="9"/>
      <c r="J38" s="9">
        <f t="shared" si="7"/>
        <v>0</v>
      </c>
      <c r="K38" s="14">
        <f t="shared" si="8"/>
        <v>8660.6848958333339</v>
      </c>
      <c r="L38" s="9">
        <f t="shared" si="9"/>
        <v>125081.75</v>
      </c>
      <c r="M38" s="9">
        <f t="shared" si="10"/>
        <v>8660.6848958333339</v>
      </c>
    </row>
    <row r="39" spans="1:13" x14ac:dyDescent="0.3">
      <c r="A39" s="11">
        <f t="shared" si="0"/>
        <v>8</v>
      </c>
      <c r="B39" s="14">
        <f t="shared" si="1"/>
        <v>1771.9914583333336</v>
      </c>
      <c r="C39" s="14">
        <f t="shared" si="2"/>
        <v>7357.75</v>
      </c>
      <c r="D39" s="14">
        <f t="shared" si="3"/>
        <v>9129.7414583333339</v>
      </c>
      <c r="E39" s="14">
        <f t="shared" si="4"/>
        <v>117724</v>
      </c>
      <c r="F39" s="14">
        <f t="shared" si="5"/>
        <v>8660.6848958333339</v>
      </c>
      <c r="G39" s="9">
        <f t="shared" si="6"/>
        <v>4330.342447916667</v>
      </c>
      <c r="H39" s="9">
        <f t="shared" si="6"/>
        <v>2165.1712239583335</v>
      </c>
      <c r="I39" s="9"/>
      <c r="J39" s="9">
        <f t="shared" si="7"/>
        <v>0</v>
      </c>
      <c r="K39" s="14">
        <f t="shared" si="8"/>
        <v>8660.6848958333339</v>
      </c>
      <c r="L39" s="9">
        <f t="shared" si="9"/>
        <v>117724</v>
      </c>
      <c r="M39" s="9">
        <f t="shared" si="10"/>
        <v>8660.6848958333339</v>
      </c>
    </row>
    <row r="40" spans="1:13" x14ac:dyDescent="0.3">
      <c r="A40" s="11">
        <f t="shared" si="0"/>
        <v>9</v>
      </c>
      <c r="B40" s="14">
        <f t="shared" si="1"/>
        <v>1667.7566666666669</v>
      </c>
      <c r="C40" s="14">
        <f t="shared" si="2"/>
        <v>7357.75</v>
      </c>
      <c r="D40" s="14">
        <f t="shared" si="3"/>
        <v>9025.5066666666662</v>
      </c>
      <c r="E40" s="14">
        <f t="shared" si="4"/>
        <v>110366.25</v>
      </c>
      <c r="F40" s="14">
        <f t="shared" si="5"/>
        <v>8660.6848958333339</v>
      </c>
      <c r="G40" s="9">
        <f t="shared" si="6"/>
        <v>4330.342447916667</v>
      </c>
      <c r="H40" s="9">
        <f t="shared" si="6"/>
        <v>2165.1712239583335</v>
      </c>
      <c r="I40" s="9"/>
      <c r="J40" s="9">
        <f t="shared" si="7"/>
        <v>0</v>
      </c>
      <c r="K40" s="14">
        <f t="shared" si="8"/>
        <v>8660.6848958333339</v>
      </c>
      <c r="L40" s="9">
        <f t="shared" si="9"/>
        <v>110366.25</v>
      </c>
      <c r="M40" s="9">
        <f t="shared" si="10"/>
        <v>8660.6848958333339</v>
      </c>
    </row>
    <row r="41" spans="1:13" x14ac:dyDescent="0.3">
      <c r="A41" s="11">
        <f t="shared" si="0"/>
        <v>10</v>
      </c>
      <c r="B41" s="14">
        <f t="shared" si="1"/>
        <v>1563.5218749999999</v>
      </c>
      <c r="C41" s="14">
        <f t="shared" si="2"/>
        <v>7357.75</v>
      </c>
      <c r="D41" s="14">
        <f t="shared" si="3"/>
        <v>8921.2718750000004</v>
      </c>
      <c r="E41" s="14">
        <f t="shared" si="4"/>
        <v>103008.5</v>
      </c>
      <c r="F41" s="14">
        <f t="shared" si="5"/>
        <v>8660.6848958333339</v>
      </c>
      <c r="G41" s="9">
        <f t="shared" si="6"/>
        <v>4330.342447916667</v>
      </c>
      <c r="H41" s="9">
        <f t="shared" si="6"/>
        <v>2165.1712239583335</v>
      </c>
      <c r="I41" s="9"/>
      <c r="J41" s="9">
        <f t="shared" si="7"/>
        <v>0</v>
      </c>
      <c r="K41" s="14">
        <f t="shared" si="8"/>
        <v>8660.6848958333339</v>
      </c>
      <c r="L41" s="9">
        <f t="shared" si="9"/>
        <v>103008.5</v>
      </c>
      <c r="M41" s="9">
        <f t="shared" si="10"/>
        <v>8660.6848958333339</v>
      </c>
    </row>
    <row r="42" spans="1:13" x14ac:dyDescent="0.3">
      <c r="A42" s="11">
        <f t="shared" si="0"/>
        <v>11</v>
      </c>
      <c r="B42" s="14">
        <f t="shared" si="1"/>
        <v>1459.2870833333334</v>
      </c>
      <c r="C42" s="14">
        <f t="shared" si="2"/>
        <v>7357.75</v>
      </c>
      <c r="D42" s="14">
        <f t="shared" si="3"/>
        <v>8817.0370833333327</v>
      </c>
      <c r="E42" s="14">
        <f t="shared" si="4"/>
        <v>95650.75</v>
      </c>
      <c r="F42" s="14">
        <f t="shared" si="5"/>
        <v>8660.6848958333339</v>
      </c>
      <c r="G42" s="9">
        <f t="shared" si="6"/>
        <v>4330.342447916667</v>
      </c>
      <c r="H42" s="9">
        <f t="shared" si="6"/>
        <v>2165.1712239583335</v>
      </c>
      <c r="J42" s="9">
        <f t="shared" si="7"/>
        <v>0</v>
      </c>
      <c r="K42" s="14">
        <f t="shared" si="8"/>
        <v>8660.6848958333339</v>
      </c>
      <c r="L42" s="9">
        <f t="shared" si="9"/>
        <v>95650.75</v>
      </c>
      <c r="M42" s="9">
        <f t="shared" si="10"/>
        <v>8660.6848958333339</v>
      </c>
    </row>
    <row r="43" spans="1:13" x14ac:dyDescent="0.3">
      <c r="A43" s="11">
        <f t="shared" si="0"/>
        <v>12</v>
      </c>
      <c r="B43" s="14">
        <f t="shared" si="1"/>
        <v>1355.0522916666666</v>
      </c>
      <c r="C43" s="14">
        <f t="shared" si="2"/>
        <v>7357.75</v>
      </c>
      <c r="D43" s="14">
        <f t="shared" si="3"/>
        <v>8712.8022916666669</v>
      </c>
      <c r="E43" s="14">
        <f t="shared" si="4"/>
        <v>88293</v>
      </c>
      <c r="F43" s="14">
        <f t="shared" si="5"/>
        <v>8660.6848958333339</v>
      </c>
      <c r="G43" s="9">
        <f t="shared" si="6"/>
        <v>4330.342447916667</v>
      </c>
      <c r="H43" s="9">
        <f t="shared" si="6"/>
        <v>2165.1712239583335</v>
      </c>
      <c r="I43" s="17">
        <f>$B$24</f>
        <v>0</v>
      </c>
      <c r="J43" s="9">
        <f t="shared" ref="J43:J54" si="11">IF(F43&lt;&gt;"",$I$43-($I$43*($B$12/100)),"")</f>
        <v>0</v>
      </c>
      <c r="K43" s="14">
        <f>IF(F43&lt;&gt;"",(SUM($D$32:$D$91)-J43)/$B$23,"")</f>
        <v>8660.6848958333339</v>
      </c>
      <c r="L43" s="9">
        <f t="shared" si="9"/>
        <v>88293</v>
      </c>
      <c r="M43" s="9">
        <f t="shared" si="10"/>
        <v>8660.6848958333339</v>
      </c>
    </row>
    <row r="44" spans="1:13" x14ac:dyDescent="0.3">
      <c r="A44" s="11">
        <f t="shared" si="0"/>
        <v>13</v>
      </c>
      <c r="B44" s="14">
        <f t="shared" si="1"/>
        <v>1250.8175000000001</v>
      </c>
      <c r="C44" s="14">
        <f t="shared" si="2"/>
        <v>7357.75</v>
      </c>
      <c r="D44" s="14">
        <f t="shared" si="3"/>
        <v>8608.567500000001</v>
      </c>
      <c r="E44" s="14">
        <f t="shared" si="4"/>
        <v>80935.25</v>
      </c>
      <c r="F44" s="14">
        <f t="shared" si="5"/>
        <v>8660.6848958333339</v>
      </c>
      <c r="G44" s="9">
        <f t="shared" si="6"/>
        <v>4330.342447916667</v>
      </c>
      <c r="H44" s="9">
        <f t="shared" si="6"/>
        <v>2165.1712239583335</v>
      </c>
      <c r="I44" s="9"/>
      <c r="J44" s="9">
        <f t="shared" si="11"/>
        <v>0</v>
      </c>
      <c r="K44" s="14">
        <f t="shared" ref="K44:K91" si="12">IF(F44&lt;&gt;"",(SUM($D$32:$D$91)-J44)/$B$23,"")</f>
        <v>8660.6848958333339</v>
      </c>
      <c r="L44" s="9">
        <f t="shared" si="9"/>
        <v>80935.25</v>
      </c>
      <c r="M44" s="9">
        <f t="shared" si="10"/>
        <v>8660.6848958333339</v>
      </c>
    </row>
    <row r="45" spans="1:13" x14ac:dyDescent="0.3">
      <c r="A45" s="11">
        <f t="shared" si="0"/>
        <v>14</v>
      </c>
      <c r="B45" s="14">
        <f t="shared" si="1"/>
        <v>1146.5827083333334</v>
      </c>
      <c r="C45" s="14">
        <f t="shared" si="2"/>
        <v>7357.75</v>
      </c>
      <c r="D45" s="14">
        <f t="shared" si="3"/>
        <v>8504.3327083333334</v>
      </c>
      <c r="E45" s="14">
        <f t="shared" si="4"/>
        <v>73577.5</v>
      </c>
      <c r="F45" s="14">
        <f t="shared" si="5"/>
        <v>8660.6848958333339</v>
      </c>
      <c r="G45" s="9">
        <f t="shared" si="6"/>
        <v>4330.342447916667</v>
      </c>
      <c r="H45" s="9">
        <f t="shared" si="6"/>
        <v>2165.1712239583335</v>
      </c>
      <c r="I45" s="9"/>
      <c r="J45" s="9">
        <f t="shared" si="11"/>
        <v>0</v>
      </c>
      <c r="K45" s="14">
        <f t="shared" si="12"/>
        <v>8660.6848958333339</v>
      </c>
      <c r="L45" s="9">
        <f t="shared" si="9"/>
        <v>73577.5</v>
      </c>
      <c r="M45" s="9">
        <f t="shared" si="10"/>
        <v>8660.6848958333339</v>
      </c>
    </row>
    <row r="46" spans="1:13" x14ac:dyDescent="0.3">
      <c r="A46" s="11">
        <f t="shared" si="0"/>
        <v>15</v>
      </c>
      <c r="B46" s="14">
        <f t="shared" si="1"/>
        <v>1042.3479166666666</v>
      </c>
      <c r="C46" s="14">
        <f t="shared" si="2"/>
        <v>7357.75</v>
      </c>
      <c r="D46" s="14">
        <f t="shared" si="3"/>
        <v>8400.0979166666657</v>
      </c>
      <c r="E46" s="14">
        <f t="shared" si="4"/>
        <v>66219.75</v>
      </c>
      <c r="F46" s="14">
        <f t="shared" si="5"/>
        <v>8660.6848958333339</v>
      </c>
      <c r="G46" s="9">
        <f t="shared" si="6"/>
        <v>4330.342447916667</v>
      </c>
      <c r="H46" s="9">
        <f t="shared" si="6"/>
        <v>2165.1712239583335</v>
      </c>
      <c r="I46" s="9"/>
      <c r="J46" s="9">
        <f t="shared" si="11"/>
        <v>0</v>
      </c>
      <c r="K46" s="14">
        <f t="shared" si="12"/>
        <v>8660.6848958333339</v>
      </c>
      <c r="L46" s="9">
        <f t="shared" si="9"/>
        <v>66219.75</v>
      </c>
      <c r="M46" s="9">
        <f t="shared" si="10"/>
        <v>8660.6848958333339</v>
      </c>
    </row>
    <row r="47" spans="1:13" x14ac:dyDescent="0.3">
      <c r="A47" s="11">
        <f t="shared" si="0"/>
        <v>16</v>
      </c>
      <c r="B47" s="14">
        <f t="shared" si="1"/>
        <v>938.11312499999997</v>
      </c>
      <c r="C47" s="14">
        <f t="shared" si="2"/>
        <v>7357.75</v>
      </c>
      <c r="D47" s="14">
        <f t="shared" si="3"/>
        <v>8295.8631249999999</v>
      </c>
      <c r="E47" s="14">
        <f t="shared" si="4"/>
        <v>58862</v>
      </c>
      <c r="F47" s="14">
        <f t="shared" si="5"/>
        <v>8660.6848958333339</v>
      </c>
      <c r="G47" s="9">
        <f t="shared" si="6"/>
        <v>4330.342447916667</v>
      </c>
      <c r="H47" s="9">
        <f t="shared" si="6"/>
        <v>2165.1712239583335</v>
      </c>
      <c r="I47" s="9"/>
      <c r="J47" s="9">
        <f t="shared" si="11"/>
        <v>0</v>
      </c>
      <c r="K47" s="14">
        <f t="shared" si="12"/>
        <v>8660.6848958333339</v>
      </c>
      <c r="L47" s="9">
        <f t="shared" si="9"/>
        <v>58862</v>
      </c>
      <c r="M47" s="9">
        <f t="shared" si="10"/>
        <v>8660.6848958333339</v>
      </c>
    </row>
    <row r="48" spans="1:13" x14ac:dyDescent="0.3">
      <c r="A48" s="11">
        <f t="shared" si="0"/>
        <v>17</v>
      </c>
      <c r="B48" s="14">
        <f t="shared" si="1"/>
        <v>833.87833333333344</v>
      </c>
      <c r="C48" s="14">
        <f t="shared" si="2"/>
        <v>7357.75</v>
      </c>
      <c r="D48" s="14">
        <f t="shared" si="3"/>
        <v>8191.6283333333331</v>
      </c>
      <c r="E48" s="14">
        <f t="shared" si="4"/>
        <v>51504.25</v>
      </c>
      <c r="F48" s="14">
        <f t="shared" si="5"/>
        <v>8660.6848958333339</v>
      </c>
      <c r="G48" s="9">
        <f t="shared" si="6"/>
        <v>4330.342447916667</v>
      </c>
      <c r="H48" s="9">
        <f t="shared" si="6"/>
        <v>2165.1712239583335</v>
      </c>
      <c r="I48" s="9"/>
      <c r="J48" s="9">
        <f t="shared" si="11"/>
        <v>0</v>
      </c>
      <c r="K48" s="14">
        <f t="shared" si="12"/>
        <v>8660.6848958333339</v>
      </c>
      <c r="L48" s="9">
        <f t="shared" si="9"/>
        <v>51504.25</v>
      </c>
      <c r="M48" s="9">
        <f t="shared" si="10"/>
        <v>8660.6848958333339</v>
      </c>
    </row>
    <row r="49" spans="1:13" x14ac:dyDescent="0.3">
      <c r="A49" s="11">
        <f t="shared" si="0"/>
        <v>18</v>
      </c>
      <c r="B49" s="14">
        <f t="shared" si="1"/>
        <v>729.64354166666669</v>
      </c>
      <c r="C49" s="14">
        <f t="shared" si="2"/>
        <v>7357.75</v>
      </c>
      <c r="D49" s="14">
        <f t="shared" si="3"/>
        <v>8087.3935416666664</v>
      </c>
      <c r="E49" s="14">
        <f t="shared" si="4"/>
        <v>44146.5</v>
      </c>
      <c r="F49" s="14">
        <f t="shared" si="5"/>
        <v>8660.6848958333339</v>
      </c>
      <c r="G49" s="9">
        <f t="shared" si="6"/>
        <v>4330.342447916667</v>
      </c>
      <c r="H49" s="9">
        <f t="shared" si="6"/>
        <v>2165.1712239583335</v>
      </c>
      <c r="I49" s="9"/>
      <c r="J49" s="9">
        <f t="shared" si="11"/>
        <v>0</v>
      </c>
      <c r="K49" s="14">
        <f t="shared" si="12"/>
        <v>8660.6848958333339</v>
      </c>
      <c r="L49" s="9">
        <f t="shared" si="9"/>
        <v>44146.5</v>
      </c>
      <c r="M49" s="9">
        <f t="shared" si="10"/>
        <v>8660.6848958333339</v>
      </c>
    </row>
    <row r="50" spans="1:13" x14ac:dyDescent="0.3">
      <c r="A50" s="11">
        <f t="shared" si="0"/>
        <v>19</v>
      </c>
      <c r="B50" s="14">
        <f t="shared" si="1"/>
        <v>625.40875000000005</v>
      </c>
      <c r="C50" s="14">
        <f t="shared" si="2"/>
        <v>7357.75</v>
      </c>
      <c r="D50" s="14">
        <f t="shared" si="3"/>
        <v>7983.1587500000005</v>
      </c>
      <c r="E50" s="14">
        <f t="shared" si="4"/>
        <v>36788.75</v>
      </c>
      <c r="F50" s="14">
        <f t="shared" si="5"/>
        <v>8660.6848958333339</v>
      </c>
      <c r="G50" s="9">
        <f t="shared" si="6"/>
        <v>4330.342447916667</v>
      </c>
      <c r="H50" s="9">
        <f t="shared" si="6"/>
        <v>2165.1712239583335</v>
      </c>
      <c r="I50" s="9"/>
      <c r="J50" s="9">
        <f t="shared" si="11"/>
        <v>0</v>
      </c>
      <c r="K50" s="14">
        <f t="shared" si="12"/>
        <v>8660.6848958333339</v>
      </c>
      <c r="L50" s="9">
        <f t="shared" si="9"/>
        <v>36788.75</v>
      </c>
      <c r="M50" s="9">
        <f t="shared" si="10"/>
        <v>8660.6848958333339</v>
      </c>
    </row>
    <row r="51" spans="1:13" x14ac:dyDescent="0.3">
      <c r="A51" s="11">
        <f t="shared" si="0"/>
        <v>20</v>
      </c>
      <c r="B51" s="14">
        <f t="shared" si="1"/>
        <v>521.1739583333333</v>
      </c>
      <c r="C51" s="14">
        <f t="shared" si="2"/>
        <v>7357.75</v>
      </c>
      <c r="D51" s="14">
        <f t="shared" si="3"/>
        <v>7878.9239583333328</v>
      </c>
      <c r="E51" s="14">
        <f t="shared" si="4"/>
        <v>29431</v>
      </c>
      <c r="F51" s="14">
        <f t="shared" si="5"/>
        <v>8660.6848958333339</v>
      </c>
      <c r="G51" s="9">
        <f t="shared" si="6"/>
        <v>4330.342447916667</v>
      </c>
      <c r="H51" s="9">
        <f t="shared" si="6"/>
        <v>2165.1712239583335</v>
      </c>
      <c r="I51" s="9"/>
      <c r="J51" s="9">
        <f t="shared" si="11"/>
        <v>0</v>
      </c>
      <c r="K51" s="14">
        <f t="shared" si="12"/>
        <v>8660.6848958333339</v>
      </c>
      <c r="L51" s="9">
        <f t="shared" si="9"/>
        <v>29431</v>
      </c>
      <c r="M51" s="9">
        <f t="shared" si="10"/>
        <v>8660.6848958333339</v>
      </c>
    </row>
    <row r="52" spans="1:13" x14ac:dyDescent="0.3">
      <c r="A52" s="11">
        <f t="shared" si="0"/>
        <v>21</v>
      </c>
      <c r="B52" s="14">
        <f t="shared" si="1"/>
        <v>416.93916666666672</v>
      </c>
      <c r="C52" s="14">
        <f t="shared" si="2"/>
        <v>7357.75</v>
      </c>
      <c r="D52" s="14">
        <f t="shared" si="3"/>
        <v>7774.689166666667</v>
      </c>
      <c r="E52" s="14">
        <f t="shared" si="4"/>
        <v>22073.25</v>
      </c>
      <c r="F52" s="14">
        <f t="shared" si="5"/>
        <v>8660.6848958333339</v>
      </c>
      <c r="G52" s="9">
        <f t="shared" si="6"/>
        <v>4330.342447916667</v>
      </c>
      <c r="H52" s="9">
        <f t="shared" si="6"/>
        <v>2165.1712239583335</v>
      </c>
      <c r="I52" s="9"/>
      <c r="J52" s="9">
        <f t="shared" si="11"/>
        <v>0</v>
      </c>
      <c r="K52" s="14">
        <f t="shared" si="12"/>
        <v>8660.6848958333339</v>
      </c>
      <c r="L52" s="9">
        <f t="shared" si="9"/>
        <v>22073.25</v>
      </c>
      <c r="M52" s="9">
        <f t="shared" si="10"/>
        <v>8660.6848958333339</v>
      </c>
    </row>
    <row r="53" spans="1:13" x14ac:dyDescent="0.3">
      <c r="A53" s="11">
        <f t="shared" si="0"/>
        <v>22</v>
      </c>
      <c r="B53" s="14">
        <f t="shared" si="1"/>
        <v>312.70437500000003</v>
      </c>
      <c r="C53" s="14">
        <f t="shared" si="2"/>
        <v>7357.75</v>
      </c>
      <c r="D53" s="14">
        <f t="shared" si="3"/>
        <v>7670.4543750000003</v>
      </c>
      <c r="E53" s="14">
        <f t="shared" si="4"/>
        <v>14715.5</v>
      </c>
      <c r="F53" s="14">
        <f t="shared" si="5"/>
        <v>8660.6848958333339</v>
      </c>
      <c r="G53" s="9">
        <f t="shared" si="6"/>
        <v>4330.342447916667</v>
      </c>
      <c r="H53" s="9">
        <f t="shared" si="6"/>
        <v>2165.1712239583335</v>
      </c>
      <c r="I53" s="9"/>
      <c r="J53" s="9">
        <f t="shared" si="11"/>
        <v>0</v>
      </c>
      <c r="K53" s="14">
        <f t="shared" si="12"/>
        <v>8660.6848958333339</v>
      </c>
      <c r="L53" s="9">
        <f t="shared" si="9"/>
        <v>14715.5</v>
      </c>
      <c r="M53" s="9">
        <f t="shared" si="10"/>
        <v>8660.6848958333339</v>
      </c>
    </row>
    <row r="54" spans="1:13" x14ac:dyDescent="0.3">
      <c r="A54" s="11">
        <f t="shared" si="0"/>
        <v>23</v>
      </c>
      <c r="B54" s="14">
        <f t="shared" si="1"/>
        <v>208.46958333333336</v>
      </c>
      <c r="C54" s="14">
        <f t="shared" si="2"/>
        <v>7357.75</v>
      </c>
      <c r="D54" s="14">
        <f t="shared" si="3"/>
        <v>7566.2195833333335</v>
      </c>
      <c r="E54" s="14">
        <f t="shared" si="4"/>
        <v>7357.75</v>
      </c>
      <c r="F54" s="14">
        <f t="shared" si="5"/>
        <v>8660.6848958333339</v>
      </c>
      <c r="G54" s="9">
        <f t="shared" si="6"/>
        <v>4330.342447916667</v>
      </c>
      <c r="H54" s="9">
        <f t="shared" si="6"/>
        <v>2165.1712239583335</v>
      </c>
      <c r="I54" s="9"/>
      <c r="J54" s="9">
        <f t="shared" si="11"/>
        <v>0</v>
      </c>
      <c r="K54" s="14">
        <f t="shared" si="12"/>
        <v>8660.6848958333339</v>
      </c>
      <c r="L54" s="9">
        <f t="shared" si="9"/>
        <v>7357.75</v>
      </c>
      <c r="M54" s="9">
        <f t="shared" si="10"/>
        <v>8660.6848958333339</v>
      </c>
    </row>
    <row r="55" spans="1:13" x14ac:dyDescent="0.3">
      <c r="A55" s="11">
        <f t="shared" si="0"/>
        <v>24</v>
      </c>
      <c r="B55" s="14">
        <f t="shared" si="1"/>
        <v>104.23479166666668</v>
      </c>
      <c r="C55" s="14">
        <f t="shared" si="2"/>
        <v>7357.75</v>
      </c>
      <c r="D55" s="14">
        <f t="shared" si="3"/>
        <v>7461.9847916666668</v>
      </c>
      <c r="E55" s="14">
        <f t="shared" si="4"/>
        <v>0</v>
      </c>
      <c r="F55" s="14">
        <f t="shared" si="5"/>
        <v>8660.6848958333339</v>
      </c>
      <c r="G55" s="9">
        <f t="shared" si="6"/>
        <v>4330.342447916667</v>
      </c>
      <c r="H55" s="9">
        <f t="shared" si="6"/>
        <v>2165.1712239583335</v>
      </c>
      <c r="I55" s="17">
        <f>IF(A55&lt;&gt;"",IF(A79&lt;=$B$23,$B$24,0),0)*(A55/12)</f>
        <v>0</v>
      </c>
      <c r="J55" s="9">
        <f t="shared" ref="J55:J66" si="13">IF(F55&lt;&gt;"",$I$55-($I$55*($B$12/100)),"")</f>
        <v>0</v>
      </c>
      <c r="K55" s="14">
        <f t="shared" si="12"/>
        <v>8660.6848958333339</v>
      </c>
      <c r="L55" s="9">
        <f t="shared" si="9"/>
        <v>0</v>
      </c>
      <c r="M55" s="9">
        <f t="shared" si="10"/>
        <v>0</v>
      </c>
    </row>
    <row r="56" spans="1:13" x14ac:dyDescent="0.3">
      <c r="A56" s="11" t="str">
        <f t="shared" si="0"/>
        <v/>
      </c>
      <c r="B56" s="14">
        <f t="shared" si="1"/>
        <v>0</v>
      </c>
      <c r="C56" s="14" t="str">
        <f t="shared" si="2"/>
        <v/>
      </c>
      <c r="D56" s="14" t="str">
        <f t="shared" si="3"/>
        <v/>
      </c>
      <c r="E56" s="14" t="str">
        <f t="shared" si="4"/>
        <v/>
      </c>
      <c r="F56" s="14">
        <f t="shared" si="5"/>
        <v>0</v>
      </c>
      <c r="G56" s="9">
        <f t="shared" si="6"/>
        <v>0</v>
      </c>
      <c r="H56" s="9">
        <f t="shared" si="6"/>
        <v>0</v>
      </c>
      <c r="I56" s="9"/>
      <c r="J56" s="9">
        <f t="shared" si="13"/>
        <v>0</v>
      </c>
      <c r="K56" s="14">
        <f t="shared" si="12"/>
        <v>8660.6848958333339</v>
      </c>
      <c r="L56" s="9" t="str">
        <f t="shared" si="9"/>
        <v/>
      </c>
      <c r="M56" s="9">
        <f t="shared" si="10"/>
        <v>0</v>
      </c>
    </row>
    <row r="57" spans="1:13" x14ac:dyDescent="0.3">
      <c r="A57" s="11" t="str">
        <f t="shared" si="0"/>
        <v/>
      </c>
      <c r="B57" s="14">
        <f t="shared" si="1"/>
        <v>0</v>
      </c>
      <c r="C57" s="14" t="str">
        <f t="shared" si="2"/>
        <v/>
      </c>
      <c r="D57" s="14" t="str">
        <f t="shared" si="3"/>
        <v/>
      </c>
      <c r="E57" s="14" t="str">
        <f t="shared" si="4"/>
        <v/>
      </c>
      <c r="F57" s="14">
        <f t="shared" si="5"/>
        <v>0</v>
      </c>
      <c r="G57" s="9">
        <f t="shared" si="6"/>
        <v>0</v>
      </c>
      <c r="H57" s="9">
        <f t="shared" si="6"/>
        <v>0</v>
      </c>
      <c r="I57" s="9"/>
      <c r="J57" s="9">
        <f t="shared" si="13"/>
        <v>0</v>
      </c>
      <c r="K57" s="14">
        <f t="shared" si="12"/>
        <v>8660.6848958333339</v>
      </c>
      <c r="L57" s="9" t="str">
        <f t="shared" si="9"/>
        <v/>
      </c>
      <c r="M57" s="9">
        <f t="shared" si="10"/>
        <v>0</v>
      </c>
    </row>
    <row r="58" spans="1:13" x14ac:dyDescent="0.3">
      <c r="A58" s="11" t="str">
        <f t="shared" si="0"/>
        <v/>
      </c>
      <c r="B58" s="14">
        <f t="shared" si="1"/>
        <v>0</v>
      </c>
      <c r="C58" s="14" t="str">
        <f t="shared" si="2"/>
        <v/>
      </c>
      <c r="D58" s="14" t="str">
        <f t="shared" si="3"/>
        <v/>
      </c>
      <c r="E58" s="14" t="str">
        <f t="shared" si="4"/>
        <v/>
      </c>
      <c r="F58" s="14">
        <f t="shared" si="5"/>
        <v>0</v>
      </c>
      <c r="G58" s="9">
        <f t="shared" si="6"/>
        <v>0</v>
      </c>
      <c r="H58" s="9">
        <f t="shared" si="6"/>
        <v>0</v>
      </c>
      <c r="I58" s="9"/>
      <c r="J58" s="9">
        <f t="shared" si="13"/>
        <v>0</v>
      </c>
      <c r="K58" s="14">
        <f t="shared" si="12"/>
        <v>8660.6848958333339</v>
      </c>
      <c r="L58" s="9" t="str">
        <f t="shared" si="9"/>
        <v/>
      </c>
      <c r="M58" s="9">
        <f t="shared" si="10"/>
        <v>0</v>
      </c>
    </row>
    <row r="59" spans="1:13" x14ac:dyDescent="0.3">
      <c r="A59" s="11" t="str">
        <f t="shared" si="0"/>
        <v/>
      </c>
      <c r="B59" s="14">
        <f t="shared" si="1"/>
        <v>0</v>
      </c>
      <c r="C59" s="14" t="str">
        <f t="shared" si="2"/>
        <v/>
      </c>
      <c r="D59" s="14" t="str">
        <f t="shared" si="3"/>
        <v/>
      </c>
      <c r="E59" s="14" t="str">
        <f t="shared" si="4"/>
        <v/>
      </c>
      <c r="F59" s="14">
        <f t="shared" si="5"/>
        <v>0</v>
      </c>
      <c r="G59" s="9">
        <f t="shared" si="6"/>
        <v>0</v>
      </c>
      <c r="H59" s="9">
        <f t="shared" si="6"/>
        <v>0</v>
      </c>
      <c r="I59" s="9"/>
      <c r="J59" s="9">
        <f t="shared" si="13"/>
        <v>0</v>
      </c>
      <c r="K59" s="14">
        <f t="shared" si="12"/>
        <v>8660.6848958333339</v>
      </c>
      <c r="L59" s="9" t="str">
        <f t="shared" si="9"/>
        <v/>
      </c>
      <c r="M59" s="9">
        <f t="shared" si="10"/>
        <v>0</v>
      </c>
    </row>
    <row r="60" spans="1:13" x14ac:dyDescent="0.3">
      <c r="A60" s="11" t="str">
        <f t="shared" si="0"/>
        <v/>
      </c>
      <c r="B60" s="14">
        <f t="shared" si="1"/>
        <v>0</v>
      </c>
      <c r="C60" s="14" t="str">
        <f t="shared" si="2"/>
        <v/>
      </c>
      <c r="D60" s="14" t="str">
        <f t="shared" si="3"/>
        <v/>
      </c>
      <c r="E60" s="14" t="str">
        <f t="shared" si="4"/>
        <v/>
      </c>
      <c r="F60" s="14">
        <f t="shared" si="5"/>
        <v>0</v>
      </c>
      <c r="G60" s="9">
        <f t="shared" si="6"/>
        <v>0</v>
      </c>
      <c r="H60" s="9">
        <f t="shared" si="6"/>
        <v>0</v>
      </c>
      <c r="I60" s="9"/>
      <c r="J60" s="9">
        <f t="shared" si="13"/>
        <v>0</v>
      </c>
      <c r="K60" s="14">
        <f t="shared" si="12"/>
        <v>8660.6848958333339</v>
      </c>
      <c r="L60" s="9" t="str">
        <f t="shared" si="9"/>
        <v/>
      </c>
      <c r="M60" s="9">
        <f t="shared" si="10"/>
        <v>0</v>
      </c>
    </row>
    <row r="61" spans="1:13" x14ac:dyDescent="0.3">
      <c r="A61" s="11" t="str">
        <f t="shared" si="0"/>
        <v/>
      </c>
      <c r="B61" s="14">
        <f t="shared" si="1"/>
        <v>0</v>
      </c>
      <c r="C61" s="14" t="str">
        <f t="shared" si="2"/>
        <v/>
      </c>
      <c r="D61" s="14" t="str">
        <f t="shared" si="3"/>
        <v/>
      </c>
      <c r="E61" s="14" t="str">
        <f t="shared" si="4"/>
        <v/>
      </c>
      <c r="F61" s="14">
        <f t="shared" si="5"/>
        <v>0</v>
      </c>
      <c r="G61" s="9">
        <f t="shared" si="6"/>
        <v>0</v>
      </c>
      <c r="H61" s="9">
        <f t="shared" si="6"/>
        <v>0</v>
      </c>
      <c r="I61" s="9"/>
      <c r="J61" s="9">
        <f t="shared" si="13"/>
        <v>0</v>
      </c>
      <c r="K61" s="14">
        <f t="shared" si="12"/>
        <v>8660.6848958333339</v>
      </c>
      <c r="L61" s="9" t="str">
        <f t="shared" si="9"/>
        <v/>
      </c>
      <c r="M61" s="9">
        <f t="shared" si="10"/>
        <v>0</v>
      </c>
    </row>
    <row r="62" spans="1:13" x14ac:dyDescent="0.3">
      <c r="A62" s="11" t="str">
        <f t="shared" si="0"/>
        <v/>
      </c>
      <c r="B62" s="14">
        <f t="shared" si="1"/>
        <v>0</v>
      </c>
      <c r="C62" s="14" t="str">
        <f t="shared" si="2"/>
        <v/>
      </c>
      <c r="D62" s="14" t="str">
        <f t="shared" si="3"/>
        <v/>
      </c>
      <c r="E62" s="14" t="str">
        <f t="shared" si="4"/>
        <v/>
      </c>
      <c r="F62" s="14">
        <f t="shared" si="5"/>
        <v>0</v>
      </c>
      <c r="G62" s="9">
        <f t="shared" si="6"/>
        <v>0</v>
      </c>
      <c r="H62" s="9">
        <f t="shared" si="6"/>
        <v>0</v>
      </c>
      <c r="I62" s="9"/>
      <c r="J62" s="9">
        <f t="shared" si="13"/>
        <v>0</v>
      </c>
      <c r="K62" s="14">
        <f t="shared" si="12"/>
        <v>8660.6848958333339</v>
      </c>
      <c r="L62" s="9" t="str">
        <f t="shared" si="9"/>
        <v/>
      </c>
      <c r="M62" s="9">
        <f t="shared" si="10"/>
        <v>0</v>
      </c>
    </row>
    <row r="63" spans="1:13" x14ac:dyDescent="0.3">
      <c r="A63" s="11" t="str">
        <f t="shared" si="0"/>
        <v/>
      </c>
      <c r="B63" s="14">
        <f t="shared" si="1"/>
        <v>0</v>
      </c>
      <c r="C63" s="14" t="str">
        <f t="shared" si="2"/>
        <v/>
      </c>
      <c r="D63" s="14" t="str">
        <f t="shared" si="3"/>
        <v/>
      </c>
      <c r="E63" s="14" t="str">
        <f t="shared" si="4"/>
        <v/>
      </c>
      <c r="F63" s="14">
        <f t="shared" si="5"/>
        <v>0</v>
      </c>
      <c r="G63" s="9">
        <f t="shared" si="6"/>
        <v>0</v>
      </c>
      <c r="H63" s="9">
        <f t="shared" si="6"/>
        <v>0</v>
      </c>
      <c r="I63" s="9"/>
      <c r="J63" s="9">
        <f t="shared" si="13"/>
        <v>0</v>
      </c>
      <c r="K63" s="14">
        <f t="shared" si="12"/>
        <v>8660.6848958333339</v>
      </c>
      <c r="L63" s="9" t="str">
        <f t="shared" si="9"/>
        <v/>
      </c>
      <c r="M63" s="9">
        <f t="shared" si="10"/>
        <v>0</v>
      </c>
    </row>
    <row r="64" spans="1:13" x14ac:dyDescent="0.3">
      <c r="A64" s="11" t="str">
        <f t="shared" si="0"/>
        <v/>
      </c>
      <c r="B64" s="14">
        <f t="shared" si="1"/>
        <v>0</v>
      </c>
      <c r="C64" s="14" t="str">
        <f t="shared" si="2"/>
        <v/>
      </c>
      <c r="D64" s="14" t="str">
        <f t="shared" si="3"/>
        <v/>
      </c>
      <c r="E64" s="14" t="str">
        <f t="shared" ref="E64:E91" si="14">IF(A64&lt;&gt;"",E63-(C64),"")</f>
        <v/>
      </c>
      <c r="F64" s="14">
        <f t="shared" si="5"/>
        <v>0</v>
      </c>
      <c r="G64" s="9">
        <f t="shared" si="6"/>
        <v>0</v>
      </c>
      <c r="H64" s="9">
        <f t="shared" si="6"/>
        <v>0</v>
      </c>
      <c r="I64" s="9"/>
      <c r="J64" s="9">
        <f t="shared" si="13"/>
        <v>0</v>
      </c>
      <c r="K64" s="14">
        <f t="shared" si="12"/>
        <v>8660.6848958333339</v>
      </c>
      <c r="L64" s="9" t="str">
        <f t="shared" si="9"/>
        <v/>
      </c>
      <c r="M64" s="9">
        <f t="shared" si="10"/>
        <v>0</v>
      </c>
    </row>
    <row r="65" spans="1:13" x14ac:dyDescent="0.3">
      <c r="A65" s="11" t="str">
        <f t="shared" si="0"/>
        <v/>
      </c>
      <c r="B65" s="14">
        <f t="shared" si="1"/>
        <v>0</v>
      </c>
      <c r="C65" s="14" t="str">
        <f t="shared" si="2"/>
        <v/>
      </c>
      <c r="D65" s="14" t="str">
        <f t="shared" si="3"/>
        <v/>
      </c>
      <c r="E65" s="14" t="str">
        <f t="shared" si="14"/>
        <v/>
      </c>
      <c r="F65" s="14">
        <f t="shared" si="5"/>
        <v>0</v>
      </c>
      <c r="G65" s="9">
        <f t="shared" si="6"/>
        <v>0</v>
      </c>
      <c r="H65" s="9">
        <f t="shared" si="6"/>
        <v>0</v>
      </c>
      <c r="I65" s="9"/>
      <c r="J65" s="9">
        <f t="shared" si="13"/>
        <v>0</v>
      </c>
      <c r="K65" s="14">
        <f t="shared" si="12"/>
        <v>8660.6848958333339</v>
      </c>
      <c r="L65" s="9" t="str">
        <f t="shared" si="9"/>
        <v/>
      </c>
      <c r="M65" s="9">
        <f t="shared" si="10"/>
        <v>0</v>
      </c>
    </row>
    <row r="66" spans="1:13" x14ac:dyDescent="0.3">
      <c r="A66" s="11" t="str">
        <f t="shared" si="0"/>
        <v/>
      </c>
      <c r="B66" s="14">
        <f t="shared" si="1"/>
        <v>0</v>
      </c>
      <c r="C66" s="14" t="str">
        <f t="shared" si="2"/>
        <v/>
      </c>
      <c r="D66" s="14" t="str">
        <f t="shared" si="3"/>
        <v/>
      </c>
      <c r="E66" s="14" t="str">
        <f t="shared" si="14"/>
        <v/>
      </c>
      <c r="F66" s="14">
        <f t="shared" si="5"/>
        <v>0</v>
      </c>
      <c r="G66" s="9">
        <f t="shared" si="6"/>
        <v>0</v>
      </c>
      <c r="H66" s="9">
        <f t="shared" si="6"/>
        <v>0</v>
      </c>
      <c r="I66" s="9"/>
      <c r="J66" s="9">
        <f t="shared" si="13"/>
        <v>0</v>
      </c>
      <c r="K66" s="14">
        <f t="shared" si="12"/>
        <v>8660.6848958333339</v>
      </c>
      <c r="L66" s="9" t="str">
        <f t="shared" si="9"/>
        <v/>
      </c>
      <c r="M66" s="9">
        <f t="shared" si="10"/>
        <v>0</v>
      </c>
    </row>
    <row r="67" spans="1:13" x14ac:dyDescent="0.3">
      <c r="A67" s="11" t="str">
        <f t="shared" si="0"/>
        <v/>
      </c>
      <c r="B67" s="14">
        <f t="shared" si="1"/>
        <v>0</v>
      </c>
      <c r="C67" s="14" t="str">
        <f t="shared" si="2"/>
        <v/>
      </c>
      <c r="D67" s="14" t="str">
        <f t="shared" si="3"/>
        <v/>
      </c>
      <c r="E67" s="14" t="str">
        <f t="shared" si="14"/>
        <v/>
      </c>
      <c r="F67" s="14">
        <f t="shared" si="5"/>
        <v>0</v>
      </c>
      <c r="G67" s="9">
        <f t="shared" si="6"/>
        <v>0</v>
      </c>
      <c r="H67" s="9">
        <f t="shared" si="6"/>
        <v>0</v>
      </c>
      <c r="I67" s="17" t="e">
        <f>IF(A67&lt;&gt;"",IF(A67&lt;=$B$23,$B$24,0),0)*(A67/12)</f>
        <v>#VALUE!</v>
      </c>
      <c r="J67" s="9" t="e">
        <f>IF(F67&lt;&gt;"",$I$67-($I$67*($B$12/100)),"")</f>
        <v>#VALUE!</v>
      </c>
      <c r="K67" s="14" t="e">
        <f t="shared" si="12"/>
        <v>#VALUE!</v>
      </c>
      <c r="L67" s="9" t="str">
        <f t="shared" si="9"/>
        <v/>
      </c>
      <c r="M67" s="9">
        <f t="shared" si="10"/>
        <v>0</v>
      </c>
    </row>
    <row r="68" spans="1:13" x14ac:dyDescent="0.3">
      <c r="A68" s="11" t="str">
        <f t="shared" si="0"/>
        <v/>
      </c>
      <c r="B68" s="14">
        <f t="shared" si="1"/>
        <v>0</v>
      </c>
      <c r="C68" s="14" t="str">
        <f t="shared" si="2"/>
        <v/>
      </c>
      <c r="D68" s="14" t="str">
        <f t="shared" si="3"/>
        <v/>
      </c>
      <c r="E68" s="14" t="str">
        <f t="shared" si="14"/>
        <v/>
      </c>
      <c r="F68" s="14">
        <f t="shared" si="5"/>
        <v>0</v>
      </c>
      <c r="G68" s="9">
        <f t="shared" si="6"/>
        <v>0</v>
      </c>
      <c r="H68" s="9">
        <f t="shared" si="6"/>
        <v>0</v>
      </c>
      <c r="I68" s="9"/>
      <c r="J68" s="9" t="e">
        <f t="shared" ref="J68:J78" si="15">IF(F68&lt;&gt;"",$I$67-($I$67*($B$12/100)),"")</f>
        <v>#VALUE!</v>
      </c>
      <c r="K68" s="14" t="e">
        <f t="shared" si="12"/>
        <v>#VALUE!</v>
      </c>
      <c r="L68" s="9" t="str">
        <f t="shared" si="9"/>
        <v/>
      </c>
      <c r="M68" s="9">
        <f t="shared" si="10"/>
        <v>0</v>
      </c>
    </row>
    <row r="69" spans="1:13" x14ac:dyDescent="0.3">
      <c r="A69" s="11" t="str">
        <f t="shared" si="0"/>
        <v/>
      </c>
      <c r="B69" s="14">
        <f t="shared" si="1"/>
        <v>0</v>
      </c>
      <c r="C69" s="14" t="str">
        <f t="shared" si="2"/>
        <v/>
      </c>
      <c r="D69" s="14" t="str">
        <f t="shared" si="3"/>
        <v/>
      </c>
      <c r="E69" s="14" t="str">
        <f t="shared" si="14"/>
        <v/>
      </c>
      <c r="F69" s="14">
        <f t="shared" si="5"/>
        <v>0</v>
      </c>
      <c r="G69" s="9">
        <f t="shared" si="6"/>
        <v>0</v>
      </c>
      <c r="H69" s="9">
        <f t="shared" si="6"/>
        <v>0</v>
      </c>
      <c r="I69" s="9"/>
      <c r="J69" s="9" t="e">
        <f t="shared" si="15"/>
        <v>#VALUE!</v>
      </c>
      <c r="K69" s="14" t="e">
        <f t="shared" si="12"/>
        <v>#VALUE!</v>
      </c>
      <c r="L69" s="9" t="str">
        <f t="shared" si="9"/>
        <v/>
      </c>
      <c r="M69" s="9">
        <f t="shared" si="10"/>
        <v>0</v>
      </c>
    </row>
    <row r="70" spans="1:13" x14ac:dyDescent="0.3">
      <c r="A70" s="11" t="str">
        <f t="shared" si="0"/>
        <v/>
      </c>
      <c r="B70" s="14">
        <f t="shared" si="1"/>
        <v>0</v>
      </c>
      <c r="C70" s="14" t="str">
        <f t="shared" si="2"/>
        <v/>
      </c>
      <c r="D70" s="14" t="str">
        <f t="shared" si="3"/>
        <v/>
      </c>
      <c r="E70" s="14" t="str">
        <f t="shared" si="14"/>
        <v/>
      </c>
      <c r="F70" s="14">
        <f t="shared" si="5"/>
        <v>0</v>
      </c>
      <c r="G70" s="9">
        <f t="shared" si="6"/>
        <v>0</v>
      </c>
      <c r="H70" s="9">
        <f t="shared" si="6"/>
        <v>0</v>
      </c>
      <c r="I70" s="9"/>
      <c r="J70" s="9" t="e">
        <f t="shared" si="15"/>
        <v>#VALUE!</v>
      </c>
      <c r="K70" s="14" t="e">
        <f t="shared" si="12"/>
        <v>#VALUE!</v>
      </c>
      <c r="L70" s="9" t="str">
        <f t="shared" si="9"/>
        <v/>
      </c>
      <c r="M70" s="9">
        <f t="shared" si="10"/>
        <v>0</v>
      </c>
    </row>
    <row r="71" spans="1:13" x14ac:dyDescent="0.3">
      <c r="A71" s="11" t="str">
        <f t="shared" si="0"/>
        <v/>
      </c>
      <c r="B71" s="14">
        <f t="shared" si="1"/>
        <v>0</v>
      </c>
      <c r="C71" s="14" t="str">
        <f t="shared" si="2"/>
        <v/>
      </c>
      <c r="D71" s="14" t="str">
        <f t="shared" si="3"/>
        <v/>
      </c>
      <c r="E71" s="14" t="str">
        <f t="shared" si="14"/>
        <v/>
      </c>
      <c r="F71" s="14">
        <f t="shared" si="5"/>
        <v>0</v>
      </c>
      <c r="G71" s="9">
        <f t="shared" si="6"/>
        <v>0</v>
      </c>
      <c r="H71" s="9">
        <f t="shared" si="6"/>
        <v>0</v>
      </c>
      <c r="I71" s="9"/>
      <c r="J71" s="9" t="e">
        <f t="shared" si="15"/>
        <v>#VALUE!</v>
      </c>
      <c r="K71" s="14" t="e">
        <f t="shared" si="12"/>
        <v>#VALUE!</v>
      </c>
      <c r="L71" s="9" t="str">
        <f t="shared" si="9"/>
        <v/>
      </c>
      <c r="M71" s="9">
        <f t="shared" si="10"/>
        <v>0</v>
      </c>
    </row>
    <row r="72" spans="1:13" x14ac:dyDescent="0.3">
      <c r="A72" s="11" t="str">
        <f t="shared" si="0"/>
        <v/>
      </c>
      <c r="B72" s="14">
        <f t="shared" si="1"/>
        <v>0</v>
      </c>
      <c r="C72" s="14" t="str">
        <f t="shared" si="2"/>
        <v/>
      </c>
      <c r="D72" s="14" t="str">
        <f t="shared" si="3"/>
        <v/>
      </c>
      <c r="E72" s="14" t="str">
        <f t="shared" si="14"/>
        <v/>
      </c>
      <c r="F72" s="14">
        <f t="shared" si="5"/>
        <v>0</v>
      </c>
      <c r="G72" s="9">
        <f t="shared" si="6"/>
        <v>0</v>
      </c>
      <c r="H72" s="9">
        <f t="shared" si="6"/>
        <v>0</v>
      </c>
      <c r="I72" s="9"/>
      <c r="J72" s="9" t="e">
        <f t="shared" si="15"/>
        <v>#VALUE!</v>
      </c>
      <c r="K72" s="14" t="e">
        <f t="shared" si="12"/>
        <v>#VALUE!</v>
      </c>
      <c r="L72" s="9" t="str">
        <f t="shared" si="9"/>
        <v/>
      </c>
      <c r="M72" s="9">
        <f t="shared" si="10"/>
        <v>0</v>
      </c>
    </row>
    <row r="73" spans="1:13" x14ac:dyDescent="0.3">
      <c r="A73" s="11" t="str">
        <f t="shared" si="0"/>
        <v/>
      </c>
      <c r="B73" s="14">
        <f t="shared" si="1"/>
        <v>0</v>
      </c>
      <c r="C73" s="14" t="str">
        <f t="shared" si="2"/>
        <v/>
      </c>
      <c r="D73" s="14" t="str">
        <f t="shared" si="3"/>
        <v/>
      </c>
      <c r="E73" s="14" t="str">
        <f t="shared" si="14"/>
        <v/>
      </c>
      <c r="F73" s="14">
        <f t="shared" si="5"/>
        <v>0</v>
      </c>
      <c r="G73" s="9">
        <f t="shared" si="6"/>
        <v>0</v>
      </c>
      <c r="H73" s="9">
        <f t="shared" si="6"/>
        <v>0</v>
      </c>
      <c r="I73" s="9"/>
      <c r="J73" s="9" t="e">
        <f t="shared" si="15"/>
        <v>#VALUE!</v>
      </c>
      <c r="K73" s="14" t="e">
        <f t="shared" si="12"/>
        <v>#VALUE!</v>
      </c>
      <c r="L73" s="9" t="str">
        <f t="shared" si="9"/>
        <v/>
      </c>
      <c r="M73" s="9">
        <f t="shared" si="10"/>
        <v>0</v>
      </c>
    </row>
    <row r="74" spans="1:13" x14ac:dyDescent="0.3">
      <c r="A74" s="11" t="str">
        <f t="shared" si="0"/>
        <v/>
      </c>
      <c r="B74" s="14">
        <f t="shared" si="1"/>
        <v>0</v>
      </c>
      <c r="C74" s="14" t="str">
        <f t="shared" si="2"/>
        <v/>
      </c>
      <c r="D74" s="14" t="str">
        <f t="shared" si="3"/>
        <v/>
      </c>
      <c r="E74" s="14" t="str">
        <f t="shared" si="14"/>
        <v/>
      </c>
      <c r="F74" s="14">
        <f t="shared" si="5"/>
        <v>0</v>
      </c>
      <c r="G74" s="9">
        <f t="shared" si="6"/>
        <v>0</v>
      </c>
      <c r="H74" s="9">
        <f t="shared" si="6"/>
        <v>0</v>
      </c>
      <c r="I74" s="9"/>
      <c r="J74" s="9" t="e">
        <f t="shared" si="15"/>
        <v>#VALUE!</v>
      </c>
      <c r="K74" s="14" t="e">
        <f t="shared" si="12"/>
        <v>#VALUE!</v>
      </c>
      <c r="L74" s="9" t="str">
        <f t="shared" si="9"/>
        <v/>
      </c>
      <c r="M74" s="9">
        <f t="shared" si="10"/>
        <v>0</v>
      </c>
    </row>
    <row r="75" spans="1:13" x14ac:dyDescent="0.3">
      <c r="A75" s="11" t="str">
        <f t="shared" si="0"/>
        <v/>
      </c>
      <c r="B75" s="14">
        <f t="shared" si="1"/>
        <v>0</v>
      </c>
      <c r="C75" s="14" t="str">
        <f t="shared" si="2"/>
        <v/>
      </c>
      <c r="D75" s="14" t="str">
        <f t="shared" si="3"/>
        <v/>
      </c>
      <c r="E75" s="14" t="str">
        <f t="shared" si="14"/>
        <v/>
      </c>
      <c r="F75" s="14">
        <f t="shared" si="5"/>
        <v>0</v>
      </c>
      <c r="G75" s="9">
        <f t="shared" si="6"/>
        <v>0</v>
      </c>
      <c r="H75" s="9">
        <f t="shared" si="6"/>
        <v>0</v>
      </c>
      <c r="I75" s="9"/>
      <c r="J75" s="9" t="e">
        <f t="shared" si="15"/>
        <v>#VALUE!</v>
      </c>
      <c r="K75" s="14" t="e">
        <f t="shared" si="12"/>
        <v>#VALUE!</v>
      </c>
      <c r="L75" s="9" t="str">
        <f t="shared" si="9"/>
        <v/>
      </c>
      <c r="M75" s="9">
        <f t="shared" si="10"/>
        <v>0</v>
      </c>
    </row>
    <row r="76" spans="1:13" x14ac:dyDescent="0.3">
      <c r="A76" s="11" t="str">
        <f t="shared" si="0"/>
        <v/>
      </c>
      <c r="B76" s="14">
        <f t="shared" si="1"/>
        <v>0</v>
      </c>
      <c r="C76" s="14" t="str">
        <f t="shared" si="2"/>
        <v/>
      </c>
      <c r="D76" s="14" t="str">
        <f t="shared" si="3"/>
        <v/>
      </c>
      <c r="E76" s="14" t="str">
        <f t="shared" si="14"/>
        <v/>
      </c>
      <c r="F76" s="14">
        <f t="shared" si="5"/>
        <v>0</v>
      </c>
      <c r="G76" s="9">
        <f t="shared" si="6"/>
        <v>0</v>
      </c>
      <c r="H76" s="9">
        <f t="shared" si="6"/>
        <v>0</v>
      </c>
      <c r="I76" s="9"/>
      <c r="J76" s="9" t="e">
        <f t="shared" si="15"/>
        <v>#VALUE!</v>
      </c>
      <c r="K76" s="14" t="e">
        <f t="shared" si="12"/>
        <v>#VALUE!</v>
      </c>
      <c r="L76" s="9" t="str">
        <f t="shared" si="9"/>
        <v/>
      </c>
      <c r="M76" s="9">
        <f t="shared" si="10"/>
        <v>0</v>
      </c>
    </row>
    <row r="77" spans="1:13" x14ac:dyDescent="0.3">
      <c r="A77" s="11" t="str">
        <f t="shared" si="0"/>
        <v/>
      </c>
      <c r="B77" s="14">
        <f t="shared" si="1"/>
        <v>0</v>
      </c>
      <c r="C77" s="14" t="str">
        <f t="shared" si="2"/>
        <v/>
      </c>
      <c r="D77" s="14" t="str">
        <f t="shared" si="3"/>
        <v/>
      </c>
      <c r="E77" s="14" t="str">
        <f t="shared" si="14"/>
        <v/>
      </c>
      <c r="F77" s="14">
        <f t="shared" si="5"/>
        <v>0</v>
      </c>
      <c r="G77" s="9">
        <f t="shared" si="6"/>
        <v>0</v>
      </c>
      <c r="H77" s="9">
        <f t="shared" si="6"/>
        <v>0</v>
      </c>
      <c r="I77" s="9"/>
      <c r="J77" s="9" t="e">
        <f t="shared" si="15"/>
        <v>#VALUE!</v>
      </c>
      <c r="K77" s="14" t="e">
        <f t="shared" si="12"/>
        <v>#VALUE!</v>
      </c>
      <c r="L77" s="9" t="str">
        <f t="shared" si="9"/>
        <v/>
      </c>
      <c r="M77" s="9">
        <f>IF(L77&gt;0,F77,0)</f>
        <v>0</v>
      </c>
    </row>
    <row r="78" spans="1:13" x14ac:dyDescent="0.3">
      <c r="A78" s="11" t="str">
        <f t="shared" si="0"/>
        <v/>
      </c>
      <c r="B78" s="14">
        <f t="shared" si="1"/>
        <v>0</v>
      </c>
      <c r="C78" s="14" t="str">
        <f t="shared" si="2"/>
        <v/>
      </c>
      <c r="D78" s="14" t="str">
        <f t="shared" si="3"/>
        <v/>
      </c>
      <c r="E78" s="14" t="str">
        <f t="shared" si="14"/>
        <v/>
      </c>
      <c r="F78" s="14">
        <f t="shared" si="5"/>
        <v>0</v>
      </c>
      <c r="G78" s="9">
        <f t="shared" si="6"/>
        <v>0</v>
      </c>
      <c r="H78" s="9">
        <f t="shared" si="6"/>
        <v>0</v>
      </c>
      <c r="I78" s="9"/>
      <c r="J78" s="9" t="e">
        <f t="shared" si="15"/>
        <v>#VALUE!</v>
      </c>
      <c r="K78" s="14" t="e">
        <f t="shared" si="12"/>
        <v>#VALUE!</v>
      </c>
      <c r="L78" s="9" t="str">
        <f t="shared" si="9"/>
        <v/>
      </c>
      <c r="M78" s="9">
        <f t="shared" si="10"/>
        <v>0</v>
      </c>
    </row>
    <row r="79" spans="1:13" x14ac:dyDescent="0.3">
      <c r="A79" s="11" t="str">
        <f t="shared" si="0"/>
        <v/>
      </c>
      <c r="B79" s="14">
        <f t="shared" si="1"/>
        <v>0</v>
      </c>
      <c r="C79" s="14" t="str">
        <f t="shared" si="2"/>
        <v/>
      </c>
      <c r="D79" s="14" t="str">
        <f t="shared" si="3"/>
        <v/>
      </c>
      <c r="E79" s="14" t="str">
        <f t="shared" si="14"/>
        <v/>
      </c>
      <c r="F79" s="14">
        <f t="shared" si="5"/>
        <v>0</v>
      </c>
      <c r="G79" s="9">
        <f t="shared" si="6"/>
        <v>0</v>
      </c>
      <c r="H79" s="9">
        <f t="shared" si="6"/>
        <v>0</v>
      </c>
      <c r="I79" s="17" t="e">
        <f>IF(A79&lt;&gt;"",IF(A79&lt;$B$23,$B$24,0),0)*(A79/12)</f>
        <v>#VALUE!</v>
      </c>
      <c r="J79" s="9" t="e">
        <f>IF(F79&lt;&gt;"",$I$79-($I$79*($B$12/100)),"")</f>
        <v>#VALUE!</v>
      </c>
      <c r="K79" s="14" t="e">
        <f t="shared" si="12"/>
        <v>#VALUE!</v>
      </c>
      <c r="L79" s="9" t="str">
        <f t="shared" si="9"/>
        <v/>
      </c>
      <c r="M79" s="9">
        <f t="shared" si="10"/>
        <v>0</v>
      </c>
    </row>
    <row r="80" spans="1:13" x14ac:dyDescent="0.3">
      <c r="A80" s="11" t="str">
        <f t="shared" si="0"/>
        <v/>
      </c>
      <c r="B80" s="14">
        <f t="shared" si="1"/>
        <v>0</v>
      </c>
      <c r="C80" s="14" t="str">
        <f t="shared" si="2"/>
        <v/>
      </c>
      <c r="D80" s="14" t="str">
        <f t="shared" si="3"/>
        <v/>
      </c>
      <c r="E80" s="14" t="str">
        <f t="shared" si="14"/>
        <v/>
      </c>
      <c r="F80" s="14">
        <f t="shared" si="5"/>
        <v>0</v>
      </c>
      <c r="G80" s="9">
        <f t="shared" si="6"/>
        <v>0</v>
      </c>
      <c r="H80" s="9">
        <f t="shared" si="6"/>
        <v>0</v>
      </c>
      <c r="I80" s="9"/>
      <c r="J80" s="9" t="e">
        <f t="shared" ref="J80:J91" si="16">IF(F80&lt;&gt;"",$I$79-($I$79*($B$12/100)),"")</f>
        <v>#VALUE!</v>
      </c>
      <c r="K80" s="14" t="e">
        <f t="shared" si="12"/>
        <v>#VALUE!</v>
      </c>
      <c r="L80" s="9" t="str">
        <f t="shared" si="9"/>
        <v/>
      </c>
      <c r="M80" s="9">
        <f t="shared" si="10"/>
        <v>0</v>
      </c>
    </row>
    <row r="81" spans="1:13" x14ac:dyDescent="0.3">
      <c r="A81" s="11" t="str">
        <f t="shared" si="0"/>
        <v/>
      </c>
      <c r="B81" s="14">
        <f t="shared" si="1"/>
        <v>0</v>
      </c>
      <c r="C81" s="14" t="str">
        <f t="shared" si="2"/>
        <v/>
      </c>
      <c r="D81" s="14" t="str">
        <f t="shared" si="3"/>
        <v/>
      </c>
      <c r="E81" s="14" t="str">
        <f t="shared" si="14"/>
        <v/>
      </c>
      <c r="F81" s="14">
        <f t="shared" si="5"/>
        <v>0</v>
      </c>
      <c r="G81" s="9">
        <f t="shared" si="6"/>
        <v>0</v>
      </c>
      <c r="H81" s="9">
        <f t="shared" si="6"/>
        <v>0</v>
      </c>
      <c r="I81" s="9"/>
      <c r="J81" s="9" t="e">
        <f t="shared" si="16"/>
        <v>#VALUE!</v>
      </c>
      <c r="K81" s="14" t="e">
        <f t="shared" si="12"/>
        <v>#VALUE!</v>
      </c>
      <c r="L81" s="9" t="str">
        <f t="shared" si="9"/>
        <v/>
      </c>
      <c r="M81" s="9">
        <f t="shared" si="10"/>
        <v>0</v>
      </c>
    </row>
    <row r="82" spans="1:13" x14ac:dyDescent="0.3">
      <c r="A82" s="11" t="str">
        <f t="shared" si="0"/>
        <v/>
      </c>
      <c r="B82" s="14">
        <f t="shared" si="1"/>
        <v>0</v>
      </c>
      <c r="C82" s="14" t="str">
        <f t="shared" si="2"/>
        <v/>
      </c>
      <c r="D82" s="14" t="str">
        <f t="shared" si="3"/>
        <v/>
      </c>
      <c r="E82" s="14" t="str">
        <f t="shared" si="14"/>
        <v/>
      </c>
      <c r="F82" s="14">
        <f t="shared" si="5"/>
        <v>0</v>
      </c>
      <c r="G82" s="9">
        <f t="shared" si="6"/>
        <v>0</v>
      </c>
      <c r="H82" s="9">
        <f t="shared" si="6"/>
        <v>0</v>
      </c>
      <c r="I82" s="9"/>
      <c r="J82" s="9" t="e">
        <f t="shared" si="16"/>
        <v>#VALUE!</v>
      </c>
      <c r="K82" s="14" t="e">
        <f t="shared" si="12"/>
        <v>#VALUE!</v>
      </c>
      <c r="L82" s="9" t="str">
        <f t="shared" si="9"/>
        <v/>
      </c>
      <c r="M82" s="9">
        <f t="shared" si="10"/>
        <v>0</v>
      </c>
    </row>
    <row r="83" spans="1:13" x14ac:dyDescent="0.3">
      <c r="A83" s="11" t="str">
        <f t="shared" si="0"/>
        <v/>
      </c>
      <c r="B83" s="14">
        <f t="shared" si="1"/>
        <v>0</v>
      </c>
      <c r="C83" s="14" t="str">
        <f t="shared" si="2"/>
        <v/>
      </c>
      <c r="D83" s="14" t="str">
        <f t="shared" si="3"/>
        <v/>
      </c>
      <c r="E83" s="14" t="str">
        <f t="shared" si="14"/>
        <v/>
      </c>
      <c r="F83" s="14">
        <f t="shared" si="5"/>
        <v>0</v>
      </c>
      <c r="G83" s="9">
        <f t="shared" si="6"/>
        <v>0</v>
      </c>
      <c r="H83" s="9">
        <f t="shared" si="6"/>
        <v>0</v>
      </c>
      <c r="I83" s="9"/>
      <c r="J83" s="9" t="e">
        <f t="shared" si="16"/>
        <v>#VALUE!</v>
      </c>
      <c r="K83" s="14" t="e">
        <f t="shared" si="12"/>
        <v>#VALUE!</v>
      </c>
      <c r="L83" s="9" t="str">
        <f t="shared" si="9"/>
        <v/>
      </c>
      <c r="M83" s="9">
        <f t="shared" si="10"/>
        <v>0</v>
      </c>
    </row>
    <row r="84" spans="1:13" x14ac:dyDescent="0.3">
      <c r="A84" s="11" t="str">
        <f t="shared" si="0"/>
        <v/>
      </c>
      <c r="B84" s="14">
        <f t="shared" si="1"/>
        <v>0</v>
      </c>
      <c r="C84" s="14" t="str">
        <f t="shared" si="2"/>
        <v/>
      </c>
      <c r="D84" s="14" t="str">
        <f t="shared" si="3"/>
        <v/>
      </c>
      <c r="E84" s="14" t="str">
        <f t="shared" si="14"/>
        <v/>
      </c>
      <c r="F84" s="14">
        <f t="shared" si="5"/>
        <v>0</v>
      </c>
      <c r="G84" s="9">
        <f t="shared" si="6"/>
        <v>0</v>
      </c>
      <c r="H84" s="9">
        <f t="shared" si="6"/>
        <v>0</v>
      </c>
      <c r="I84" s="9"/>
      <c r="J84" s="9" t="e">
        <f t="shared" si="16"/>
        <v>#VALUE!</v>
      </c>
      <c r="K84" s="14" t="e">
        <f t="shared" si="12"/>
        <v>#VALUE!</v>
      </c>
      <c r="L84" s="9" t="str">
        <f t="shared" si="9"/>
        <v/>
      </c>
      <c r="M84" s="9">
        <f t="shared" si="10"/>
        <v>0</v>
      </c>
    </row>
    <row r="85" spans="1:13" x14ac:dyDescent="0.3">
      <c r="A85" s="11" t="str">
        <f t="shared" si="0"/>
        <v/>
      </c>
      <c r="B85" s="14">
        <f t="shared" si="1"/>
        <v>0</v>
      </c>
      <c r="C85" s="14" t="str">
        <f t="shared" si="2"/>
        <v/>
      </c>
      <c r="D85" s="14" t="str">
        <f t="shared" si="3"/>
        <v/>
      </c>
      <c r="E85" s="14" t="str">
        <f t="shared" si="14"/>
        <v/>
      </c>
      <c r="F85" s="14">
        <f t="shared" si="5"/>
        <v>0</v>
      </c>
      <c r="G85" s="9">
        <f t="shared" si="6"/>
        <v>0</v>
      </c>
      <c r="H85" s="9">
        <f t="shared" si="6"/>
        <v>0</v>
      </c>
      <c r="I85" s="9"/>
      <c r="J85" s="9" t="e">
        <f t="shared" si="16"/>
        <v>#VALUE!</v>
      </c>
      <c r="K85" s="14" t="e">
        <f t="shared" si="12"/>
        <v>#VALUE!</v>
      </c>
      <c r="L85" s="9" t="str">
        <f t="shared" si="9"/>
        <v/>
      </c>
      <c r="M85" s="9">
        <f t="shared" si="10"/>
        <v>0</v>
      </c>
    </row>
    <row r="86" spans="1:13" x14ac:dyDescent="0.3">
      <c r="A86" s="11" t="str">
        <f t="shared" si="0"/>
        <v/>
      </c>
      <c r="B86" s="14">
        <f t="shared" si="1"/>
        <v>0</v>
      </c>
      <c r="C86" s="14" t="str">
        <f t="shared" si="2"/>
        <v/>
      </c>
      <c r="D86" s="14" t="str">
        <f t="shared" si="3"/>
        <v/>
      </c>
      <c r="E86" s="14" t="str">
        <f t="shared" si="14"/>
        <v/>
      </c>
      <c r="F86" s="14">
        <f t="shared" si="5"/>
        <v>0</v>
      </c>
      <c r="G86" s="9">
        <f t="shared" si="6"/>
        <v>0</v>
      </c>
      <c r="H86" s="9">
        <f t="shared" si="6"/>
        <v>0</v>
      </c>
      <c r="I86" s="9"/>
      <c r="J86" s="9" t="e">
        <f t="shared" si="16"/>
        <v>#VALUE!</v>
      </c>
      <c r="K86" s="14" t="e">
        <f t="shared" si="12"/>
        <v>#VALUE!</v>
      </c>
      <c r="L86" s="9" t="str">
        <f t="shared" si="9"/>
        <v/>
      </c>
      <c r="M86" s="9">
        <f t="shared" si="10"/>
        <v>0</v>
      </c>
    </row>
    <row r="87" spans="1:13" x14ac:dyDescent="0.3">
      <c r="A87" s="11" t="str">
        <f t="shared" si="0"/>
        <v/>
      </c>
      <c r="B87" s="14">
        <f t="shared" si="1"/>
        <v>0</v>
      </c>
      <c r="C87" s="14" t="str">
        <f t="shared" si="2"/>
        <v/>
      </c>
      <c r="D87" s="14" t="str">
        <f t="shared" si="3"/>
        <v/>
      </c>
      <c r="E87" s="14" t="str">
        <f t="shared" si="14"/>
        <v/>
      </c>
      <c r="F87" s="14">
        <f t="shared" si="5"/>
        <v>0</v>
      </c>
      <c r="G87" s="9">
        <f t="shared" si="6"/>
        <v>0</v>
      </c>
      <c r="H87" s="9">
        <f t="shared" si="6"/>
        <v>0</v>
      </c>
      <c r="I87" s="9"/>
      <c r="J87" s="9" t="e">
        <f t="shared" si="16"/>
        <v>#VALUE!</v>
      </c>
      <c r="K87" s="14" t="e">
        <f t="shared" si="12"/>
        <v>#VALUE!</v>
      </c>
      <c r="L87" s="9" t="str">
        <f t="shared" si="9"/>
        <v/>
      </c>
      <c r="M87" s="9">
        <f t="shared" si="10"/>
        <v>0</v>
      </c>
    </row>
    <row r="88" spans="1:13" x14ac:dyDescent="0.3">
      <c r="A88" s="11" t="str">
        <f t="shared" si="0"/>
        <v/>
      </c>
      <c r="B88" s="14">
        <f t="shared" si="1"/>
        <v>0</v>
      </c>
      <c r="C88" s="14" t="str">
        <f t="shared" si="2"/>
        <v/>
      </c>
      <c r="D88" s="14" t="str">
        <f t="shared" si="3"/>
        <v/>
      </c>
      <c r="E88" s="14" t="str">
        <f t="shared" si="14"/>
        <v/>
      </c>
      <c r="F88" s="14">
        <f t="shared" si="5"/>
        <v>0</v>
      </c>
      <c r="G88" s="9">
        <f t="shared" si="6"/>
        <v>0</v>
      </c>
      <c r="H88" s="9">
        <f t="shared" si="6"/>
        <v>0</v>
      </c>
      <c r="I88" s="9"/>
      <c r="J88" s="9" t="e">
        <f t="shared" si="16"/>
        <v>#VALUE!</v>
      </c>
      <c r="K88" s="14" t="e">
        <f t="shared" si="12"/>
        <v>#VALUE!</v>
      </c>
      <c r="L88" s="9" t="str">
        <f t="shared" si="9"/>
        <v/>
      </c>
      <c r="M88" s="9">
        <f t="shared" si="10"/>
        <v>0</v>
      </c>
    </row>
    <row r="89" spans="1:13" x14ac:dyDescent="0.3">
      <c r="A89" s="11" t="str">
        <f t="shared" si="0"/>
        <v/>
      </c>
      <c r="B89" s="14">
        <f t="shared" si="1"/>
        <v>0</v>
      </c>
      <c r="C89" s="14" t="str">
        <f t="shared" si="2"/>
        <v/>
      </c>
      <c r="D89" s="14" t="str">
        <f t="shared" si="3"/>
        <v/>
      </c>
      <c r="E89" s="14" t="str">
        <f t="shared" si="14"/>
        <v/>
      </c>
      <c r="F89" s="14">
        <f t="shared" si="5"/>
        <v>0</v>
      </c>
      <c r="G89" s="9">
        <f t="shared" si="6"/>
        <v>0</v>
      </c>
      <c r="H89" s="9">
        <f t="shared" si="6"/>
        <v>0</v>
      </c>
      <c r="I89" s="9"/>
      <c r="J89" s="9" t="e">
        <f t="shared" si="16"/>
        <v>#VALUE!</v>
      </c>
      <c r="K89" s="14" t="e">
        <f t="shared" si="12"/>
        <v>#VALUE!</v>
      </c>
      <c r="L89" s="9" t="str">
        <f t="shared" si="9"/>
        <v/>
      </c>
      <c r="M89" s="9">
        <f t="shared" si="10"/>
        <v>0</v>
      </c>
    </row>
    <row r="90" spans="1:13" x14ac:dyDescent="0.3">
      <c r="A90" s="11" t="str">
        <f t="shared" si="0"/>
        <v/>
      </c>
      <c r="B90" s="14">
        <f t="shared" si="1"/>
        <v>0</v>
      </c>
      <c r="C90" s="14" t="str">
        <f t="shared" si="2"/>
        <v/>
      </c>
      <c r="D90" s="14" t="str">
        <f t="shared" si="3"/>
        <v/>
      </c>
      <c r="E90" s="14" t="str">
        <f t="shared" si="14"/>
        <v/>
      </c>
      <c r="F90" s="14">
        <f t="shared" si="5"/>
        <v>0</v>
      </c>
      <c r="G90" s="9">
        <f t="shared" si="6"/>
        <v>0</v>
      </c>
      <c r="H90" s="9">
        <f t="shared" si="6"/>
        <v>0</v>
      </c>
      <c r="I90" s="9"/>
      <c r="J90" s="9" t="e">
        <f t="shared" si="16"/>
        <v>#VALUE!</v>
      </c>
      <c r="K90" s="14" t="e">
        <f t="shared" si="12"/>
        <v>#VALUE!</v>
      </c>
      <c r="L90" s="9" t="str">
        <f t="shared" si="9"/>
        <v/>
      </c>
      <c r="M90" s="9">
        <f t="shared" si="10"/>
        <v>0</v>
      </c>
    </row>
    <row r="91" spans="1:13" x14ac:dyDescent="0.3">
      <c r="A91" s="11" t="str">
        <f t="shared" si="0"/>
        <v/>
      </c>
      <c r="B91" s="14">
        <f t="shared" si="1"/>
        <v>0</v>
      </c>
      <c r="C91" s="14" t="str">
        <f t="shared" si="2"/>
        <v/>
      </c>
      <c r="D91" s="14" t="str">
        <f t="shared" si="3"/>
        <v/>
      </c>
      <c r="E91" s="14" t="str">
        <f t="shared" si="14"/>
        <v/>
      </c>
      <c r="F91" s="14">
        <f t="shared" si="5"/>
        <v>0</v>
      </c>
      <c r="G91" s="9">
        <f t="shared" si="6"/>
        <v>0</v>
      </c>
      <c r="H91" s="9">
        <f t="shared" si="6"/>
        <v>0</v>
      </c>
      <c r="I91" s="9"/>
      <c r="J91" s="9" t="e">
        <f t="shared" si="16"/>
        <v>#VALUE!</v>
      </c>
      <c r="K91" s="14" t="e">
        <f t="shared" si="12"/>
        <v>#VALUE!</v>
      </c>
      <c r="L91" s="9" t="str">
        <f t="shared" si="9"/>
        <v/>
      </c>
      <c r="M91" s="9">
        <f t="shared" si="10"/>
        <v>0</v>
      </c>
    </row>
    <row r="92" spans="1:13" x14ac:dyDescent="0.3">
      <c r="F92" s="18"/>
      <c r="K92" s="18"/>
      <c r="M92" s="18"/>
    </row>
  </sheetData>
  <phoneticPr fontId="6" type="noConversion"/>
  <dataValidations count="1">
    <dataValidation type="list" allowBlank="1" showInputMessage="1" showErrorMessage="1" sqref="B6:D7">
      <formula1>#REF!</formula1>
    </dataValidation>
  </dataValidations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 de unidades'!$B$10:$B$11</xm:f>
          </x14:formula1>
          <xm:sqref>B4:D4</xm:sqref>
        </x14:dataValidation>
      </x14:dataValidation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7"/>
  <sheetViews>
    <sheetView showGridLines="0" tabSelected="1" topLeftCell="A55" workbookViewId="0">
      <selection activeCell="R6" sqref="R6"/>
    </sheetView>
  </sheetViews>
  <sheetFormatPr baseColWidth="10" defaultRowHeight="14.4" x14ac:dyDescent="0.3"/>
  <cols>
    <col min="1" max="1" width="3.33203125" customWidth="1"/>
    <col min="2" max="3" width="16.44140625" customWidth="1"/>
    <col min="4" max="4" width="13" customWidth="1"/>
    <col min="5" max="5" width="11" bestFit="1" customWidth="1"/>
    <col min="6" max="6" width="14.33203125" customWidth="1"/>
    <col min="7" max="7" width="11.44140625" bestFit="1" customWidth="1"/>
    <col min="8" max="8" width="12.44140625" style="3" customWidth="1"/>
    <col min="9" max="9" width="13.44140625" style="3" customWidth="1"/>
    <col min="10" max="10" width="12.109375" customWidth="1"/>
    <col min="11" max="11" width="7.44140625" hidden="1" customWidth="1"/>
    <col min="12" max="12" width="15" hidden="1" customWidth="1"/>
    <col min="13" max="13" width="7.44140625" hidden="1" customWidth="1"/>
    <col min="14" max="16" width="0" hidden="1" customWidth="1"/>
    <col min="17" max="17" width="7.44140625" bestFit="1" customWidth="1"/>
    <col min="18" max="18" width="12" bestFit="1" customWidth="1"/>
    <col min="19" max="19" width="10" bestFit="1" customWidth="1"/>
    <col min="20" max="20" width="9" bestFit="1" customWidth="1"/>
    <col min="21" max="21" width="11.44140625" customWidth="1"/>
  </cols>
  <sheetData>
    <row r="1" spans="2:10" x14ac:dyDescent="0.3">
      <c r="B1" s="87" t="s">
        <v>255</v>
      </c>
      <c r="C1" s="88" t="s">
        <v>375</v>
      </c>
      <c r="D1" s="89"/>
      <c r="E1" s="30"/>
      <c r="F1" s="90" t="s">
        <v>231</v>
      </c>
      <c r="G1" s="90"/>
      <c r="H1" s="91" t="s">
        <v>232</v>
      </c>
      <c r="I1" s="91"/>
      <c r="J1" s="31"/>
    </row>
    <row r="2" spans="2:10" x14ac:dyDescent="0.3">
      <c r="B2" s="71" t="s">
        <v>18</v>
      </c>
      <c r="C2" s="86" t="s">
        <v>374</v>
      </c>
      <c r="D2" s="86"/>
      <c r="E2" s="1"/>
      <c r="F2" s="1" t="s">
        <v>233</v>
      </c>
      <c r="G2" s="1"/>
      <c r="H2" s="39" t="s">
        <v>234</v>
      </c>
      <c r="I2" s="39"/>
      <c r="J2" s="34"/>
    </row>
    <row r="3" spans="2:10" x14ac:dyDescent="0.3">
      <c r="B3" s="71" t="s">
        <v>5</v>
      </c>
      <c r="C3" s="86">
        <f>'Cotizacion '!B5</f>
        <v>2016</v>
      </c>
      <c r="D3" s="86"/>
      <c r="E3" s="1"/>
      <c r="F3" s="1" t="s">
        <v>235</v>
      </c>
      <c r="G3" s="1"/>
      <c r="H3" s="39" t="s">
        <v>236</v>
      </c>
      <c r="I3" s="39"/>
      <c r="J3" s="34"/>
    </row>
    <row r="4" spans="2:10" ht="16.05" customHeight="1" x14ac:dyDescent="0.3">
      <c r="B4" s="71" t="s">
        <v>3</v>
      </c>
      <c r="C4" s="102" t="s">
        <v>376</v>
      </c>
      <c r="D4" s="102"/>
      <c r="E4" s="1"/>
      <c r="F4" s="43"/>
      <c r="G4" s="1"/>
      <c r="H4" s="39"/>
      <c r="I4" s="39"/>
      <c r="J4" s="34"/>
    </row>
    <row r="5" spans="2:10" x14ac:dyDescent="0.3">
      <c r="B5" s="71" t="s">
        <v>4</v>
      </c>
      <c r="C5" s="67" t="str">
        <f>'Cotizacion '!B7</f>
        <v>B</v>
      </c>
      <c r="D5" s="67"/>
      <c r="E5" s="1"/>
      <c r="F5" s="1"/>
      <c r="G5" s="1"/>
      <c r="H5" s="1"/>
      <c r="I5" s="1"/>
      <c r="J5" s="34"/>
    </row>
    <row r="6" spans="2:10" ht="45.6" customHeight="1" x14ac:dyDescent="0.3">
      <c r="B6" s="92" t="s">
        <v>14</v>
      </c>
      <c r="C6" s="103" t="s">
        <v>377</v>
      </c>
      <c r="D6" s="103"/>
      <c r="E6" s="103"/>
      <c r="F6" s="103"/>
      <c r="G6" s="103"/>
      <c r="H6" s="103"/>
      <c r="I6" s="103"/>
      <c r="J6" s="104"/>
    </row>
    <row r="7" spans="2:10" x14ac:dyDescent="0.3">
      <c r="B7" s="71" t="s">
        <v>257</v>
      </c>
      <c r="C7" s="83" t="str">
        <f>CONCATENATE('Cotizacion '!$B$12,"%")</f>
        <v>17%</v>
      </c>
      <c r="D7" s="67"/>
      <c r="E7" s="1"/>
      <c r="F7" s="1"/>
      <c r="G7" s="1"/>
      <c r="H7" s="1"/>
      <c r="I7" s="1"/>
      <c r="J7" s="34"/>
    </row>
    <row r="8" spans="2:10" x14ac:dyDescent="0.3">
      <c r="B8" s="71" t="s">
        <v>177</v>
      </c>
      <c r="C8" s="67">
        <f>'Cotizacion '!B23</f>
        <v>24</v>
      </c>
      <c r="D8" s="67" t="s">
        <v>256</v>
      </c>
      <c r="E8" s="1"/>
      <c r="F8" s="1"/>
      <c r="G8" s="1"/>
      <c r="H8" s="1"/>
      <c r="I8" s="1"/>
      <c r="J8" s="34"/>
    </row>
    <row r="9" spans="2:10" x14ac:dyDescent="0.3">
      <c r="B9" s="71" t="s">
        <v>21</v>
      </c>
      <c r="C9" s="63">
        <f>'Cotizacion '!B10</f>
        <v>200000</v>
      </c>
      <c r="D9" s="67"/>
      <c r="E9" s="1"/>
      <c r="F9" s="1"/>
      <c r="G9" s="1"/>
      <c r="H9" s="1"/>
      <c r="I9" s="1"/>
      <c r="J9" s="34"/>
    </row>
    <row r="10" spans="2:10" x14ac:dyDescent="0.3">
      <c r="B10" s="71" t="s">
        <v>7</v>
      </c>
      <c r="C10" s="63">
        <f>'Cotizacion '!B11</f>
        <v>200000</v>
      </c>
      <c r="D10" s="82"/>
      <c r="E10" s="1"/>
      <c r="F10" s="1"/>
      <c r="G10" s="1"/>
      <c r="H10" s="33"/>
      <c r="I10" s="33"/>
      <c r="J10" s="34"/>
    </row>
    <row r="11" spans="2:10" x14ac:dyDescent="0.3">
      <c r="B11" s="71" t="s">
        <v>12</v>
      </c>
      <c r="C11" s="2">
        <f>'Cotizacion '!B20</f>
        <v>40000</v>
      </c>
      <c r="D11" s="67"/>
      <c r="E11" s="1"/>
      <c r="F11" s="1"/>
      <c r="G11" s="1"/>
      <c r="H11" s="33"/>
      <c r="I11" s="33"/>
      <c r="J11" s="34"/>
    </row>
    <row r="12" spans="2:10" x14ac:dyDescent="0.3">
      <c r="B12" s="71" t="s">
        <v>229</v>
      </c>
      <c r="C12" s="68">
        <f>'Cotizacion '!B15</f>
        <v>7143</v>
      </c>
      <c r="D12" s="80" t="str">
        <f>CONCATENATE("*", 'Cotizacion '!B16," años")</f>
        <v>*2 años</v>
      </c>
      <c r="E12" s="1"/>
      <c r="F12" s="1"/>
      <c r="G12" s="1"/>
      <c r="H12" s="33"/>
      <c r="I12" s="33"/>
      <c r="J12" s="34"/>
    </row>
    <row r="13" spans="2:10" x14ac:dyDescent="0.3">
      <c r="B13" s="72" t="s">
        <v>230</v>
      </c>
      <c r="C13" s="68">
        <f>'Cotizacion '!B18</f>
        <v>2300</v>
      </c>
      <c r="D13" s="67" t="s">
        <v>378</v>
      </c>
      <c r="E13" s="1"/>
      <c r="F13" s="1"/>
      <c r="G13" s="1"/>
      <c r="H13" s="33"/>
      <c r="I13" s="33"/>
      <c r="J13" s="34"/>
    </row>
    <row r="14" spans="2:10" x14ac:dyDescent="0.3">
      <c r="B14" s="72"/>
      <c r="C14" s="68"/>
      <c r="D14" s="67"/>
      <c r="E14" s="1"/>
      <c r="F14" s="1"/>
      <c r="G14" s="1"/>
      <c r="H14" s="39"/>
      <c r="I14" s="39"/>
      <c r="J14" s="40"/>
    </row>
    <row r="15" spans="2:10" ht="18" x14ac:dyDescent="0.35">
      <c r="B15" s="73" t="s">
        <v>170</v>
      </c>
      <c r="C15" s="74">
        <f>'Cotizacion '!B25</f>
        <v>8660.6848958333339</v>
      </c>
      <c r="D15" s="1"/>
      <c r="E15" s="1"/>
      <c r="F15" s="1"/>
      <c r="G15" s="1"/>
      <c r="H15" s="39"/>
      <c r="I15" s="39"/>
      <c r="J15" s="40"/>
    </row>
    <row r="16" spans="2:10" x14ac:dyDescent="0.3">
      <c r="B16" s="38"/>
      <c r="C16" s="42"/>
      <c r="D16" s="1"/>
      <c r="E16" s="1"/>
      <c r="F16" s="1"/>
      <c r="G16" s="1"/>
      <c r="H16" s="39"/>
      <c r="I16" s="39"/>
      <c r="J16" s="40"/>
    </row>
    <row r="17" spans="2:17" ht="15.75" customHeight="1" x14ac:dyDescent="0.3">
      <c r="B17" s="93" t="s">
        <v>237</v>
      </c>
      <c r="C17" s="1"/>
      <c r="D17" s="1"/>
      <c r="E17" s="1"/>
      <c r="F17" s="43"/>
      <c r="G17" s="1"/>
      <c r="H17" s="39"/>
      <c r="I17" s="39"/>
      <c r="J17" s="40"/>
    </row>
    <row r="18" spans="2:17" ht="15.75" customHeight="1" thickBot="1" x14ac:dyDescent="0.35">
      <c r="B18" s="94" t="s">
        <v>238</v>
      </c>
      <c r="C18" s="46"/>
      <c r="D18" s="44"/>
      <c r="E18" s="44"/>
      <c r="F18" s="45"/>
      <c r="G18" s="46"/>
      <c r="H18" s="47"/>
      <c r="I18" s="47"/>
      <c r="J18" s="48"/>
    </row>
    <row r="19" spans="2:17" ht="15.75" customHeight="1" x14ac:dyDescent="0.3">
      <c r="B19" s="49"/>
      <c r="C19" s="41"/>
      <c r="D19" s="1"/>
      <c r="E19" s="1"/>
      <c r="F19" s="43"/>
      <c r="G19" s="43"/>
      <c r="H19" s="39"/>
      <c r="I19" s="39"/>
      <c r="J19" s="51"/>
    </row>
    <row r="20" spans="2:17" x14ac:dyDescent="0.3">
      <c r="B20" s="78" t="s">
        <v>1</v>
      </c>
      <c r="C20" s="78" t="s">
        <v>239</v>
      </c>
      <c r="D20" s="78" t="s">
        <v>259</v>
      </c>
      <c r="E20" s="78" t="s">
        <v>240</v>
      </c>
      <c r="F20" s="78" t="s">
        <v>241</v>
      </c>
      <c r="G20" s="79" t="s">
        <v>242</v>
      </c>
      <c r="H20" s="79" t="s">
        <v>243</v>
      </c>
      <c r="I20" s="79" t="s">
        <v>260</v>
      </c>
      <c r="J20" s="51"/>
      <c r="L20" s="50"/>
    </row>
    <row r="21" spans="2:17" x14ac:dyDescent="0.3">
      <c r="B21" s="11">
        <f>'Cotizacion '!A31</f>
        <v>0</v>
      </c>
      <c r="C21" s="14">
        <f>'Cotizacion '!E31</f>
        <v>176586</v>
      </c>
      <c r="D21" s="14"/>
      <c r="E21" s="14"/>
      <c r="F21" s="14"/>
      <c r="G21" s="14"/>
      <c r="H21" s="9"/>
      <c r="I21" s="9"/>
      <c r="J21" s="51"/>
      <c r="K21" s="52"/>
      <c r="L21" s="3"/>
      <c r="M21" s="52"/>
      <c r="Q21" s="52"/>
    </row>
    <row r="22" spans="2:17" x14ac:dyDescent="0.3">
      <c r="B22" s="11">
        <f>'Cotizacion '!A32</f>
        <v>1</v>
      </c>
      <c r="C22" s="14">
        <f>'Cotizacion '!E32</f>
        <v>169228.25</v>
      </c>
      <c r="D22" s="14">
        <f>'Cotizacion '!C32</f>
        <v>7357.75</v>
      </c>
      <c r="E22" s="14">
        <f>'Cotizacion '!B32</f>
        <v>2501.6350000000002</v>
      </c>
      <c r="F22" s="14">
        <f>IF(C22&lt;&gt;"",E22+D22,"")</f>
        <v>9859.3850000000002</v>
      </c>
      <c r="G22" s="14">
        <f>'Cotizacion '!F32</f>
        <v>8660.6848958333339</v>
      </c>
      <c r="H22" s="14">
        <f>'Cotizacion '!G32</f>
        <v>4330.342447916667</v>
      </c>
      <c r="I22" s="14">
        <f>'Cotizacion '!H32</f>
        <v>2165.1712239583335</v>
      </c>
      <c r="J22" s="51"/>
      <c r="K22" s="52"/>
      <c r="L22" s="3"/>
      <c r="M22" s="52"/>
      <c r="Q22" s="52"/>
    </row>
    <row r="23" spans="2:17" x14ac:dyDescent="0.3">
      <c r="B23" s="11">
        <f>'Cotizacion '!A33</f>
        <v>2</v>
      </c>
      <c r="C23" s="14">
        <f>'Cotizacion '!E33</f>
        <v>161870.5</v>
      </c>
      <c r="D23" s="14">
        <f>'Cotizacion '!C33</f>
        <v>7357.75</v>
      </c>
      <c r="E23" s="14">
        <f>'Cotizacion '!B33</f>
        <v>2397.4002083333335</v>
      </c>
      <c r="F23" s="14">
        <f t="shared" ref="F23:F45" si="0">IF(C23&lt;&gt;"",E23+D23,"")</f>
        <v>9755.1502083333326</v>
      </c>
      <c r="G23" s="14">
        <f>'Cotizacion '!F33</f>
        <v>8660.6848958333339</v>
      </c>
      <c r="H23" s="14">
        <f>'Cotizacion '!G33</f>
        <v>4330.342447916667</v>
      </c>
      <c r="I23" s="14">
        <f>'Cotizacion '!H33</f>
        <v>2165.1712239583335</v>
      </c>
      <c r="J23" s="51"/>
      <c r="Q23" s="52"/>
    </row>
    <row r="24" spans="2:17" x14ac:dyDescent="0.3">
      <c r="B24" s="11">
        <f>'Cotizacion '!A34</f>
        <v>3</v>
      </c>
      <c r="C24" s="14">
        <f>'Cotizacion '!E34</f>
        <v>154512.75</v>
      </c>
      <c r="D24" s="14">
        <f>'Cotizacion '!C34</f>
        <v>7357.75</v>
      </c>
      <c r="E24" s="14">
        <f>'Cotizacion '!B34</f>
        <v>2293.1654166666667</v>
      </c>
      <c r="F24" s="14">
        <f t="shared" si="0"/>
        <v>9650.9154166666667</v>
      </c>
      <c r="G24" s="14">
        <f>'Cotizacion '!F34</f>
        <v>8660.6848958333339</v>
      </c>
      <c r="H24" s="14">
        <f>'Cotizacion '!G34</f>
        <v>4330.342447916667</v>
      </c>
      <c r="I24" s="14">
        <f>'Cotizacion '!H34</f>
        <v>2165.1712239583335</v>
      </c>
      <c r="J24" s="51"/>
    </row>
    <row r="25" spans="2:17" x14ac:dyDescent="0.3">
      <c r="B25" s="11">
        <f>'Cotizacion '!A35</f>
        <v>4</v>
      </c>
      <c r="C25" s="14">
        <f>'Cotizacion '!E35</f>
        <v>147155</v>
      </c>
      <c r="D25" s="14">
        <f>'Cotizacion '!C35</f>
        <v>7357.75</v>
      </c>
      <c r="E25" s="14">
        <f>'Cotizacion '!B35</f>
        <v>2188.9306250000004</v>
      </c>
      <c r="F25" s="14">
        <f t="shared" si="0"/>
        <v>9546.6806250000009</v>
      </c>
      <c r="G25" s="14">
        <f>'Cotizacion '!F35</f>
        <v>8660.6848958333339</v>
      </c>
      <c r="H25" s="14">
        <f>'Cotizacion '!G35</f>
        <v>4330.342447916667</v>
      </c>
      <c r="I25" s="14">
        <f>'Cotizacion '!H35</f>
        <v>2165.1712239583335</v>
      </c>
    </row>
    <row r="26" spans="2:17" x14ac:dyDescent="0.3">
      <c r="B26" s="11">
        <f>'Cotizacion '!A36</f>
        <v>5</v>
      </c>
      <c r="C26" s="14">
        <f>'Cotizacion '!E36</f>
        <v>139797.25</v>
      </c>
      <c r="D26" s="14">
        <f>'Cotizacion '!C36</f>
        <v>7357.75</v>
      </c>
      <c r="E26" s="14">
        <f>'Cotizacion '!B36</f>
        <v>2084.6958333333332</v>
      </c>
      <c r="F26" s="14">
        <f t="shared" si="0"/>
        <v>9442.4458333333332</v>
      </c>
      <c r="G26" s="14">
        <f>'Cotizacion '!F36</f>
        <v>8660.6848958333339</v>
      </c>
      <c r="H26" s="14">
        <f>'Cotizacion '!G36</f>
        <v>4330.342447916667</v>
      </c>
      <c r="I26" s="14">
        <f>'Cotizacion '!H36</f>
        <v>2165.1712239583335</v>
      </c>
    </row>
    <row r="27" spans="2:17" x14ac:dyDescent="0.3">
      <c r="B27" s="11">
        <f>'Cotizacion '!A37</f>
        <v>6</v>
      </c>
      <c r="C27" s="14">
        <f>'Cotizacion '!E37</f>
        <v>132439.5</v>
      </c>
      <c r="D27" s="14">
        <f>'Cotizacion '!C37</f>
        <v>7357.75</v>
      </c>
      <c r="E27" s="14">
        <f>'Cotizacion '!B37</f>
        <v>1980.4610416666667</v>
      </c>
      <c r="F27" s="14">
        <f t="shared" si="0"/>
        <v>9338.2110416666674</v>
      </c>
      <c r="G27" s="14">
        <f>'Cotizacion '!F37</f>
        <v>8660.6848958333339</v>
      </c>
      <c r="H27" s="14">
        <f>'Cotizacion '!G37</f>
        <v>4330.342447916667</v>
      </c>
      <c r="I27" s="14">
        <f>'Cotizacion '!H37</f>
        <v>2165.1712239583335</v>
      </c>
    </row>
    <row r="28" spans="2:17" x14ac:dyDescent="0.3">
      <c r="B28" s="11">
        <f>'Cotizacion '!A38</f>
        <v>7</v>
      </c>
      <c r="C28" s="14">
        <f>'Cotizacion '!E38</f>
        <v>125081.75</v>
      </c>
      <c r="D28" s="14">
        <f>'Cotizacion '!C38</f>
        <v>7357.75</v>
      </c>
      <c r="E28" s="14">
        <f>'Cotizacion '!B38</f>
        <v>1876.2262499999999</v>
      </c>
      <c r="F28" s="14">
        <f t="shared" si="0"/>
        <v>9233.9762499999997</v>
      </c>
      <c r="G28" s="14">
        <f>'Cotizacion '!F38</f>
        <v>8660.6848958333339</v>
      </c>
      <c r="H28" s="14">
        <f>'Cotizacion '!G38</f>
        <v>4330.342447916667</v>
      </c>
      <c r="I28" s="14">
        <f>'Cotizacion '!H38</f>
        <v>2165.1712239583335</v>
      </c>
    </row>
    <row r="29" spans="2:17" x14ac:dyDescent="0.3">
      <c r="B29" s="11">
        <f>'Cotizacion '!A39</f>
        <v>8</v>
      </c>
      <c r="C29" s="14">
        <f>'Cotizacion '!E39</f>
        <v>117724</v>
      </c>
      <c r="D29" s="14">
        <f>'Cotizacion '!C39</f>
        <v>7357.75</v>
      </c>
      <c r="E29" s="14">
        <f>'Cotizacion '!B39</f>
        <v>1771.9914583333336</v>
      </c>
      <c r="F29" s="14">
        <f t="shared" si="0"/>
        <v>9129.7414583333339</v>
      </c>
      <c r="G29" s="14">
        <f>'Cotizacion '!F39</f>
        <v>8660.6848958333339</v>
      </c>
      <c r="H29" s="14">
        <f>'Cotizacion '!G39</f>
        <v>4330.342447916667</v>
      </c>
      <c r="I29" s="14">
        <f>'Cotizacion '!H39</f>
        <v>2165.1712239583335</v>
      </c>
    </row>
    <row r="30" spans="2:17" x14ac:dyDescent="0.3">
      <c r="B30" s="11">
        <f>'Cotizacion '!A40</f>
        <v>9</v>
      </c>
      <c r="C30" s="14">
        <f>'Cotizacion '!E40</f>
        <v>110366.25</v>
      </c>
      <c r="D30" s="14">
        <f>'Cotizacion '!C40</f>
        <v>7357.75</v>
      </c>
      <c r="E30" s="14">
        <f>'Cotizacion '!B40</f>
        <v>1667.7566666666669</v>
      </c>
      <c r="F30" s="14">
        <f t="shared" si="0"/>
        <v>9025.5066666666662</v>
      </c>
      <c r="G30" s="14">
        <f>'Cotizacion '!F40</f>
        <v>8660.6848958333339</v>
      </c>
      <c r="H30" s="14">
        <f>'Cotizacion '!G40</f>
        <v>4330.342447916667</v>
      </c>
      <c r="I30" s="14">
        <f>'Cotizacion '!H40</f>
        <v>2165.1712239583335</v>
      </c>
    </row>
    <row r="31" spans="2:17" x14ac:dyDescent="0.3">
      <c r="B31" s="11">
        <f>'Cotizacion '!A41</f>
        <v>10</v>
      </c>
      <c r="C31" s="14">
        <f>'Cotizacion '!E41</f>
        <v>103008.5</v>
      </c>
      <c r="D31" s="14">
        <f>'Cotizacion '!C41</f>
        <v>7357.75</v>
      </c>
      <c r="E31" s="14">
        <f>'Cotizacion '!B41</f>
        <v>1563.5218749999999</v>
      </c>
      <c r="F31" s="14">
        <f t="shared" si="0"/>
        <v>8921.2718750000004</v>
      </c>
      <c r="G31" s="14">
        <f>'Cotizacion '!F41</f>
        <v>8660.6848958333339</v>
      </c>
      <c r="H31" s="14">
        <f>'Cotizacion '!G41</f>
        <v>4330.342447916667</v>
      </c>
      <c r="I31" s="14">
        <f>'Cotizacion '!H41</f>
        <v>2165.1712239583335</v>
      </c>
    </row>
    <row r="32" spans="2:17" x14ac:dyDescent="0.3">
      <c r="B32" s="11">
        <f>'Cotizacion '!A42</f>
        <v>11</v>
      </c>
      <c r="C32" s="14">
        <f>'Cotizacion '!E42</f>
        <v>95650.75</v>
      </c>
      <c r="D32" s="14">
        <f>'Cotizacion '!C42</f>
        <v>7357.75</v>
      </c>
      <c r="E32" s="14">
        <f>'Cotizacion '!B42</f>
        <v>1459.2870833333334</v>
      </c>
      <c r="F32" s="14">
        <f t="shared" si="0"/>
        <v>8817.0370833333327</v>
      </c>
      <c r="G32" s="14">
        <f>'Cotizacion '!F42</f>
        <v>8660.6848958333339</v>
      </c>
      <c r="H32" s="14">
        <f>'Cotizacion '!G42</f>
        <v>4330.342447916667</v>
      </c>
      <c r="I32" s="14">
        <f>'Cotizacion '!H42</f>
        <v>2165.1712239583335</v>
      </c>
    </row>
    <row r="33" spans="2:9" x14ac:dyDescent="0.3">
      <c r="B33" s="11">
        <f>'Cotizacion '!A43</f>
        <v>12</v>
      </c>
      <c r="C33" s="14">
        <f>'Cotizacion '!E43</f>
        <v>88293</v>
      </c>
      <c r="D33" s="14">
        <f>'Cotizacion '!C43</f>
        <v>7357.75</v>
      </c>
      <c r="E33" s="14">
        <f>'Cotizacion '!B43</f>
        <v>1355.0522916666666</v>
      </c>
      <c r="F33" s="14">
        <f t="shared" si="0"/>
        <v>8712.8022916666669</v>
      </c>
      <c r="G33" s="14">
        <f>'Cotizacion '!F43</f>
        <v>8660.6848958333339</v>
      </c>
      <c r="H33" s="14">
        <f>'Cotizacion '!G43</f>
        <v>4330.342447916667</v>
      </c>
      <c r="I33" s="14">
        <f>'Cotizacion '!H43</f>
        <v>2165.1712239583335</v>
      </c>
    </row>
    <row r="34" spans="2:9" x14ac:dyDescent="0.3">
      <c r="B34" s="11">
        <f>'Cotizacion '!A44</f>
        <v>13</v>
      </c>
      <c r="C34" s="14">
        <f>'Cotizacion '!E44</f>
        <v>80935.25</v>
      </c>
      <c r="D34" s="14">
        <f>'Cotizacion '!C44</f>
        <v>7357.75</v>
      </c>
      <c r="E34" s="14">
        <f>'Cotizacion '!B44</f>
        <v>1250.8175000000001</v>
      </c>
      <c r="F34" s="14">
        <f t="shared" si="0"/>
        <v>8608.567500000001</v>
      </c>
      <c r="G34" s="14">
        <f>'Cotizacion '!F44</f>
        <v>8660.6848958333339</v>
      </c>
      <c r="H34" s="14">
        <f>'Cotizacion '!G44</f>
        <v>4330.342447916667</v>
      </c>
      <c r="I34" s="14">
        <f>'Cotizacion '!H44</f>
        <v>2165.1712239583335</v>
      </c>
    </row>
    <row r="35" spans="2:9" x14ac:dyDescent="0.3">
      <c r="B35" s="11">
        <f>'Cotizacion '!A45</f>
        <v>14</v>
      </c>
      <c r="C35" s="14">
        <f>'Cotizacion '!E45</f>
        <v>73577.5</v>
      </c>
      <c r="D35" s="14">
        <f>'Cotizacion '!C45</f>
        <v>7357.75</v>
      </c>
      <c r="E35" s="14">
        <f>'Cotizacion '!B45</f>
        <v>1146.5827083333334</v>
      </c>
      <c r="F35" s="14">
        <f t="shared" si="0"/>
        <v>8504.3327083333334</v>
      </c>
      <c r="G35" s="14">
        <f>'Cotizacion '!F45</f>
        <v>8660.6848958333339</v>
      </c>
      <c r="H35" s="14">
        <f>'Cotizacion '!G45</f>
        <v>4330.342447916667</v>
      </c>
      <c r="I35" s="14">
        <f>'Cotizacion '!H45</f>
        <v>2165.1712239583335</v>
      </c>
    </row>
    <row r="36" spans="2:9" x14ac:dyDescent="0.3">
      <c r="B36" s="11">
        <f>'Cotizacion '!A46</f>
        <v>15</v>
      </c>
      <c r="C36" s="14">
        <f>'Cotizacion '!E46</f>
        <v>66219.75</v>
      </c>
      <c r="D36" s="14">
        <f>'Cotizacion '!C46</f>
        <v>7357.75</v>
      </c>
      <c r="E36" s="14">
        <f>'Cotizacion '!B46</f>
        <v>1042.3479166666666</v>
      </c>
      <c r="F36" s="14">
        <f t="shared" si="0"/>
        <v>8400.0979166666657</v>
      </c>
      <c r="G36" s="14">
        <f>'Cotizacion '!F46</f>
        <v>8660.6848958333339</v>
      </c>
      <c r="H36" s="14">
        <f>'Cotizacion '!G46</f>
        <v>4330.342447916667</v>
      </c>
      <c r="I36" s="14">
        <f>'Cotizacion '!H46</f>
        <v>2165.1712239583335</v>
      </c>
    </row>
    <row r="37" spans="2:9" x14ac:dyDescent="0.3">
      <c r="B37" s="11">
        <f>'Cotizacion '!A47</f>
        <v>16</v>
      </c>
      <c r="C37" s="14">
        <f>'Cotizacion '!E47</f>
        <v>58862</v>
      </c>
      <c r="D37" s="14">
        <f>'Cotizacion '!C47</f>
        <v>7357.75</v>
      </c>
      <c r="E37" s="14">
        <f>'Cotizacion '!B47</f>
        <v>938.11312499999997</v>
      </c>
      <c r="F37" s="14">
        <f t="shared" si="0"/>
        <v>8295.8631249999999</v>
      </c>
      <c r="G37" s="14">
        <f>'Cotizacion '!F47</f>
        <v>8660.6848958333339</v>
      </c>
      <c r="H37" s="14">
        <f>'Cotizacion '!G47</f>
        <v>4330.342447916667</v>
      </c>
      <c r="I37" s="14">
        <f>'Cotizacion '!H47</f>
        <v>2165.1712239583335</v>
      </c>
    </row>
    <row r="38" spans="2:9" x14ac:dyDescent="0.3">
      <c r="B38" s="11">
        <f>'Cotizacion '!A48</f>
        <v>17</v>
      </c>
      <c r="C38" s="14">
        <f>'Cotizacion '!E48</f>
        <v>51504.25</v>
      </c>
      <c r="D38" s="14">
        <f>'Cotizacion '!C48</f>
        <v>7357.75</v>
      </c>
      <c r="E38" s="14">
        <f>'Cotizacion '!B48</f>
        <v>833.87833333333344</v>
      </c>
      <c r="F38" s="14">
        <f t="shared" si="0"/>
        <v>8191.6283333333331</v>
      </c>
      <c r="G38" s="14">
        <f>'Cotizacion '!F48</f>
        <v>8660.6848958333339</v>
      </c>
      <c r="H38" s="14">
        <f>'Cotizacion '!G48</f>
        <v>4330.342447916667</v>
      </c>
      <c r="I38" s="14">
        <f>'Cotizacion '!H48</f>
        <v>2165.1712239583335</v>
      </c>
    </row>
    <row r="39" spans="2:9" x14ac:dyDescent="0.3">
      <c r="B39" s="11">
        <f>'Cotizacion '!A49</f>
        <v>18</v>
      </c>
      <c r="C39" s="14">
        <f>'Cotizacion '!E49</f>
        <v>44146.5</v>
      </c>
      <c r="D39" s="14">
        <f>'Cotizacion '!C49</f>
        <v>7357.75</v>
      </c>
      <c r="E39" s="14">
        <f>'Cotizacion '!B49</f>
        <v>729.64354166666669</v>
      </c>
      <c r="F39" s="14">
        <f t="shared" si="0"/>
        <v>8087.3935416666664</v>
      </c>
      <c r="G39" s="14">
        <f>'Cotizacion '!F49</f>
        <v>8660.6848958333339</v>
      </c>
      <c r="H39" s="14">
        <f>'Cotizacion '!G49</f>
        <v>4330.342447916667</v>
      </c>
      <c r="I39" s="14">
        <f>'Cotizacion '!H49</f>
        <v>2165.1712239583335</v>
      </c>
    </row>
    <row r="40" spans="2:9" x14ac:dyDescent="0.3">
      <c r="B40" s="11">
        <f>'Cotizacion '!A50</f>
        <v>19</v>
      </c>
      <c r="C40" s="14">
        <f>'Cotizacion '!E50</f>
        <v>36788.75</v>
      </c>
      <c r="D40" s="14">
        <f>'Cotizacion '!C50</f>
        <v>7357.75</v>
      </c>
      <c r="E40" s="14">
        <f>'Cotizacion '!B50</f>
        <v>625.40875000000005</v>
      </c>
      <c r="F40" s="14">
        <f t="shared" si="0"/>
        <v>7983.1587500000005</v>
      </c>
      <c r="G40" s="14">
        <f>'Cotizacion '!F50</f>
        <v>8660.6848958333339</v>
      </c>
      <c r="H40" s="14">
        <f>'Cotizacion '!G50</f>
        <v>4330.342447916667</v>
      </c>
      <c r="I40" s="14">
        <f>'Cotizacion '!H50</f>
        <v>2165.1712239583335</v>
      </c>
    </row>
    <row r="41" spans="2:9" x14ac:dyDescent="0.3">
      <c r="B41" s="11">
        <f>'Cotizacion '!A51</f>
        <v>20</v>
      </c>
      <c r="C41" s="14">
        <f>'Cotizacion '!E51</f>
        <v>29431</v>
      </c>
      <c r="D41" s="14">
        <f>'Cotizacion '!C51</f>
        <v>7357.75</v>
      </c>
      <c r="E41" s="14">
        <f>'Cotizacion '!B51</f>
        <v>521.1739583333333</v>
      </c>
      <c r="F41" s="14">
        <f t="shared" si="0"/>
        <v>7878.9239583333328</v>
      </c>
      <c r="G41" s="14">
        <f>'Cotizacion '!F51</f>
        <v>8660.6848958333339</v>
      </c>
      <c r="H41" s="14">
        <f>'Cotizacion '!G51</f>
        <v>4330.342447916667</v>
      </c>
      <c r="I41" s="14">
        <f>'Cotizacion '!H51</f>
        <v>2165.1712239583335</v>
      </c>
    </row>
    <row r="42" spans="2:9" x14ac:dyDescent="0.3">
      <c r="B42" s="11">
        <f>'Cotizacion '!A52</f>
        <v>21</v>
      </c>
      <c r="C42" s="14">
        <f>'Cotizacion '!E52</f>
        <v>22073.25</v>
      </c>
      <c r="D42" s="14">
        <f>'Cotizacion '!C52</f>
        <v>7357.75</v>
      </c>
      <c r="E42" s="14">
        <f>'Cotizacion '!B52</f>
        <v>416.93916666666672</v>
      </c>
      <c r="F42" s="14">
        <f t="shared" si="0"/>
        <v>7774.689166666667</v>
      </c>
      <c r="G42" s="14">
        <f>'Cotizacion '!F52</f>
        <v>8660.6848958333339</v>
      </c>
      <c r="H42" s="14">
        <f>'Cotizacion '!G52</f>
        <v>4330.342447916667</v>
      </c>
      <c r="I42" s="14">
        <f>'Cotizacion '!H52</f>
        <v>2165.1712239583335</v>
      </c>
    </row>
    <row r="43" spans="2:9" x14ac:dyDescent="0.3">
      <c r="B43" s="11">
        <f>'Cotizacion '!A53</f>
        <v>22</v>
      </c>
      <c r="C43" s="14">
        <f>'Cotizacion '!E53</f>
        <v>14715.5</v>
      </c>
      <c r="D43" s="14">
        <f>'Cotizacion '!C53</f>
        <v>7357.75</v>
      </c>
      <c r="E43" s="14">
        <f>'Cotizacion '!B53</f>
        <v>312.70437500000003</v>
      </c>
      <c r="F43" s="14">
        <f t="shared" si="0"/>
        <v>7670.4543750000003</v>
      </c>
      <c r="G43" s="14">
        <f>'Cotizacion '!F53</f>
        <v>8660.6848958333339</v>
      </c>
      <c r="H43" s="14">
        <f>'Cotizacion '!G53</f>
        <v>4330.342447916667</v>
      </c>
      <c r="I43" s="14">
        <f>'Cotizacion '!H53</f>
        <v>2165.1712239583335</v>
      </c>
    </row>
    <row r="44" spans="2:9" x14ac:dyDescent="0.3">
      <c r="B44" s="11">
        <f>'Cotizacion '!A54</f>
        <v>23</v>
      </c>
      <c r="C44" s="14">
        <f>'Cotizacion '!E54</f>
        <v>7357.75</v>
      </c>
      <c r="D44" s="14">
        <f>'Cotizacion '!C54</f>
        <v>7357.75</v>
      </c>
      <c r="E44" s="14">
        <f>'Cotizacion '!B54</f>
        <v>208.46958333333336</v>
      </c>
      <c r="F44" s="14">
        <f t="shared" si="0"/>
        <v>7566.2195833333335</v>
      </c>
      <c r="G44" s="14">
        <f>'Cotizacion '!F54</f>
        <v>8660.6848958333339</v>
      </c>
      <c r="H44" s="14">
        <f>'Cotizacion '!G54</f>
        <v>4330.342447916667</v>
      </c>
      <c r="I44" s="14">
        <f>'Cotizacion '!H54</f>
        <v>2165.1712239583335</v>
      </c>
    </row>
    <row r="45" spans="2:9" x14ac:dyDescent="0.3">
      <c r="B45" s="11">
        <f>'Cotizacion '!A55</f>
        <v>24</v>
      </c>
      <c r="C45" s="14">
        <f>'Cotizacion '!E55</f>
        <v>0</v>
      </c>
      <c r="D45" s="14">
        <f>'Cotizacion '!C55</f>
        <v>7357.75</v>
      </c>
      <c r="E45" s="14">
        <f>'Cotizacion '!B55</f>
        <v>104.23479166666668</v>
      </c>
      <c r="F45" s="14">
        <f t="shared" si="0"/>
        <v>7461.9847916666668</v>
      </c>
      <c r="G45" s="14">
        <f>'Cotizacion '!F55</f>
        <v>8660.6848958333339</v>
      </c>
      <c r="H45" s="14">
        <f>'Cotizacion '!G55</f>
        <v>4330.342447916667</v>
      </c>
      <c r="I45" s="14">
        <f>'Cotizacion '!H55</f>
        <v>2165.1712239583335</v>
      </c>
    </row>
    <row r="46" spans="2:9" x14ac:dyDescent="0.3">
      <c r="B46" s="35"/>
      <c r="C46" s="108"/>
      <c r="D46" s="108"/>
      <c r="E46" s="108"/>
      <c r="F46" s="108"/>
      <c r="G46" s="108"/>
      <c r="H46" s="108"/>
      <c r="I46" s="108"/>
    </row>
    <row r="47" spans="2:9" x14ac:dyDescent="0.3">
      <c r="B47" s="35"/>
      <c r="C47" s="108"/>
      <c r="D47" s="108"/>
      <c r="E47" s="108"/>
      <c r="F47" s="108"/>
      <c r="G47" s="108"/>
      <c r="H47" s="108"/>
      <c r="I47" s="108"/>
    </row>
    <row r="48" spans="2:9" x14ac:dyDescent="0.3">
      <c r="E48" s="35" t="s">
        <v>244</v>
      </c>
      <c r="F48" s="35"/>
      <c r="G48" s="35"/>
      <c r="H48" s="35"/>
    </row>
    <row r="49" spans="2:9" x14ac:dyDescent="0.3">
      <c r="E49" s="35" t="s">
        <v>245</v>
      </c>
      <c r="F49" s="35"/>
      <c r="G49" s="35"/>
      <c r="H49" s="35"/>
    </row>
    <row r="50" spans="2:9" x14ac:dyDescent="0.3">
      <c r="E50" s="35" t="s">
        <v>246</v>
      </c>
      <c r="F50" s="35"/>
      <c r="G50" s="35"/>
      <c r="H50" s="35"/>
    </row>
    <row r="51" spans="2:9" x14ac:dyDescent="0.3">
      <c r="E51" s="35"/>
      <c r="F51" s="35"/>
      <c r="G51" s="35"/>
      <c r="H51" s="35"/>
    </row>
    <row r="52" spans="2:9" x14ac:dyDescent="0.3">
      <c r="E52" s="35"/>
      <c r="F52" s="35"/>
      <c r="G52" s="35"/>
      <c r="H52" s="35"/>
    </row>
    <row r="53" spans="2:9" x14ac:dyDescent="0.3">
      <c r="E53" s="35"/>
      <c r="F53" s="36"/>
      <c r="G53" s="36"/>
      <c r="H53" s="36"/>
    </row>
    <row r="54" spans="2:9" x14ac:dyDescent="0.3">
      <c r="C54" s="53" t="s">
        <v>247</v>
      </c>
      <c r="D54" s="53"/>
      <c r="E54" s="53"/>
      <c r="F54" s="54"/>
      <c r="G54" s="54"/>
      <c r="H54" s="54"/>
    </row>
    <row r="55" spans="2:9" ht="15" thickBot="1" x14ac:dyDescent="0.35">
      <c r="B55" s="44"/>
      <c r="C55" s="44"/>
      <c r="D55" s="55"/>
      <c r="E55" s="36"/>
      <c r="F55" s="55"/>
      <c r="G55" s="44"/>
      <c r="H55" s="55"/>
      <c r="I55" s="55"/>
    </row>
    <row r="56" spans="2:9" x14ac:dyDescent="0.3">
      <c r="C56" s="35" t="s">
        <v>248</v>
      </c>
      <c r="D56" s="35"/>
      <c r="E56" s="35"/>
      <c r="F56" s="54"/>
      <c r="G56" s="36" t="s">
        <v>249</v>
      </c>
      <c r="H56" s="36"/>
    </row>
    <row r="57" spans="2:9" x14ac:dyDescent="0.3">
      <c r="C57" s="35" t="s">
        <v>250</v>
      </c>
      <c r="D57" s="35"/>
      <c r="E57" s="35"/>
      <c r="H57"/>
    </row>
    <row r="58" spans="2:9" ht="15" thickBot="1" x14ac:dyDescent="0.35">
      <c r="B58" s="44"/>
      <c r="C58" s="44"/>
      <c r="D58" s="55"/>
      <c r="E58" s="36"/>
      <c r="F58" s="35"/>
      <c r="H58"/>
    </row>
    <row r="59" spans="2:9" x14ac:dyDescent="0.3">
      <c r="C59" s="35" t="s">
        <v>248</v>
      </c>
      <c r="D59" s="35"/>
      <c r="G59" s="13" t="s">
        <v>251</v>
      </c>
      <c r="H59" s="13"/>
      <c r="I59" s="13"/>
    </row>
    <row r="60" spans="2:9" ht="15" thickBot="1" x14ac:dyDescent="0.35">
      <c r="C60" s="13" t="s">
        <v>252</v>
      </c>
      <c r="D60" s="13"/>
      <c r="E60" s="13"/>
      <c r="G60" s="56"/>
      <c r="H60" s="56"/>
    </row>
    <row r="61" spans="2:9" ht="15" thickBot="1" x14ac:dyDescent="0.35">
      <c r="F61" s="57">
        <f>C11</f>
        <v>40000</v>
      </c>
      <c r="G61" s="58" t="s">
        <v>373</v>
      </c>
      <c r="H61" s="59"/>
      <c r="I61" s="60"/>
    </row>
    <row r="63" spans="2:9" ht="15" thickBot="1" x14ac:dyDescent="0.35">
      <c r="B63" s="44"/>
      <c r="C63" s="44"/>
      <c r="D63" s="55"/>
      <c r="E63" s="36"/>
      <c r="F63" s="44"/>
      <c r="G63" s="44"/>
      <c r="H63" s="44"/>
      <c r="I63" s="61"/>
    </row>
    <row r="64" spans="2:9" x14ac:dyDescent="0.3">
      <c r="C64" s="35" t="s">
        <v>248</v>
      </c>
      <c r="D64" s="35"/>
      <c r="E64" s="35"/>
      <c r="G64" s="35" t="s">
        <v>248</v>
      </c>
      <c r="H64" s="35"/>
    </row>
    <row r="65" spans="3:7" x14ac:dyDescent="0.3">
      <c r="C65" s="13" t="s">
        <v>253</v>
      </c>
      <c r="D65" s="13"/>
      <c r="E65" s="13"/>
    </row>
    <row r="66" spans="3:7" x14ac:dyDescent="0.3">
      <c r="C66" s="53" t="s">
        <v>254</v>
      </c>
      <c r="D66" s="53"/>
      <c r="E66" s="53"/>
    </row>
    <row r="67" spans="3:7" x14ac:dyDescent="0.3">
      <c r="G67" s="3"/>
    </row>
  </sheetData>
  <mergeCells count="2">
    <mergeCell ref="C4:D4"/>
    <mergeCell ref="C6:J6"/>
  </mergeCells>
  <pageMargins left="0.23622047244094491" right="0.23622047244094491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:D8"/>
    </sheetView>
  </sheetViews>
  <sheetFormatPr baseColWidth="10" defaultRowHeight="14.4" x14ac:dyDescent="0.3"/>
  <cols>
    <col min="1" max="1" width="20.109375" customWidth="1"/>
    <col min="2" max="2" width="12.33203125" bestFit="1" customWidth="1"/>
  </cols>
  <sheetData>
    <row r="1" spans="1:4" x14ac:dyDescent="0.3">
      <c r="A1" s="87"/>
      <c r="B1" s="88"/>
      <c r="C1" s="89"/>
      <c r="D1" s="30"/>
    </row>
    <row r="2" spans="1:4" x14ac:dyDescent="0.3">
      <c r="A2" s="71" t="s">
        <v>18</v>
      </c>
      <c r="B2" s="99" t="str">
        <f>Imprimir!C2</f>
        <v>HONDA</v>
      </c>
      <c r="C2" s="99"/>
      <c r="D2" s="1"/>
    </row>
    <row r="3" spans="1:4" x14ac:dyDescent="0.3">
      <c r="A3" s="71" t="s">
        <v>5</v>
      </c>
      <c r="B3" s="99">
        <f>Imprimir!C3</f>
        <v>2016</v>
      </c>
      <c r="C3" s="99"/>
      <c r="D3" s="1"/>
    </row>
    <row r="4" spans="1:4" x14ac:dyDescent="0.3">
      <c r="A4" s="71" t="s">
        <v>3</v>
      </c>
      <c r="B4" s="102" t="str">
        <f>Imprimir!C4</f>
        <v>HONDA CIVIC</v>
      </c>
      <c r="C4" s="102"/>
      <c r="D4" s="1"/>
    </row>
    <row r="5" spans="1:4" x14ac:dyDescent="0.3">
      <c r="A5" s="71" t="s">
        <v>4</v>
      </c>
      <c r="B5" s="67" t="str">
        <f>Imprimir!C5</f>
        <v>B</v>
      </c>
      <c r="C5" s="67"/>
      <c r="D5" s="1"/>
    </row>
    <row r="6" spans="1:4" x14ac:dyDescent="0.3">
      <c r="A6" s="92" t="s">
        <v>14</v>
      </c>
      <c r="B6" s="105" t="str">
        <f>Imprimir!C6</f>
        <v>AUTOMATICO</v>
      </c>
      <c r="C6" s="105"/>
      <c r="D6" s="105"/>
    </row>
    <row r="7" spans="1:4" x14ac:dyDescent="0.3">
      <c r="A7" s="71" t="s">
        <v>7</v>
      </c>
      <c r="B7" s="101">
        <f>Imprimir!C10</f>
        <v>200000</v>
      </c>
      <c r="C7" s="82"/>
      <c r="D7" s="1"/>
    </row>
  </sheetData>
  <mergeCells count="2">
    <mergeCell ref="B4:C4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>
      <selection activeCell="D16" sqref="D16"/>
    </sheetView>
  </sheetViews>
  <sheetFormatPr baseColWidth="10" defaultRowHeight="14.4" x14ac:dyDescent="0.3"/>
  <cols>
    <col min="1" max="1" width="23" bestFit="1" customWidth="1"/>
    <col min="2" max="2" width="20.44140625" customWidth="1"/>
  </cols>
  <sheetData>
    <row r="1" spans="1:5" x14ac:dyDescent="0.3">
      <c r="A1" s="32" t="s">
        <v>255</v>
      </c>
      <c r="B1" s="76">
        <f>'Cotizacion '!B3</f>
        <v>0</v>
      </c>
      <c r="C1" s="62"/>
      <c r="D1" s="30"/>
      <c r="E1" s="31"/>
    </row>
    <row r="2" spans="1:5" x14ac:dyDescent="0.3">
      <c r="A2" s="6" t="s">
        <v>18</v>
      </c>
      <c r="B2" s="64" t="str">
        <f>'Cotizacion '!B4</f>
        <v>CHEVROLET</v>
      </c>
      <c r="C2" s="64"/>
      <c r="D2" s="1"/>
      <c r="E2" s="34"/>
    </row>
    <row r="3" spans="1:5" x14ac:dyDescent="0.3">
      <c r="A3" s="6" t="s">
        <v>5</v>
      </c>
      <c r="B3" s="64">
        <f>'Cotizacion '!B5</f>
        <v>2016</v>
      </c>
      <c r="C3" s="64"/>
      <c r="D3" s="1"/>
      <c r="E3" s="34"/>
    </row>
    <row r="4" spans="1:5" x14ac:dyDescent="0.3">
      <c r="A4" s="6" t="s">
        <v>3</v>
      </c>
      <c r="B4" s="102" t="str">
        <f>'Cotizacion '!B6</f>
        <v>Nuevo Aveo</v>
      </c>
      <c r="C4" s="102"/>
      <c r="D4" s="1"/>
      <c r="E4" s="34"/>
    </row>
    <row r="5" spans="1:5" x14ac:dyDescent="0.3">
      <c r="A5" s="6" t="s">
        <v>4</v>
      </c>
      <c r="B5" s="65" t="str">
        <f>'Cotizacion '!B7</f>
        <v>B</v>
      </c>
      <c r="C5" s="65"/>
      <c r="D5" s="1"/>
      <c r="E5" s="34"/>
    </row>
    <row r="6" spans="1:5" ht="74.400000000000006" customHeight="1" x14ac:dyDescent="0.3">
      <c r="A6" s="29" t="s">
        <v>14</v>
      </c>
      <c r="B6" s="106" t="str">
        <f>'Cotizacion '!B8</f>
        <v>LS, Automático, A/A, Radio, Bolsas de aire y ABS</v>
      </c>
      <c r="C6" s="106"/>
      <c r="D6" s="106"/>
      <c r="E6" s="107"/>
    </row>
    <row r="7" spans="1:5" x14ac:dyDescent="0.3">
      <c r="A7" s="71" t="s">
        <v>257</v>
      </c>
      <c r="B7" s="66">
        <v>0.19</v>
      </c>
      <c r="C7" s="67"/>
      <c r="D7" s="1"/>
      <c r="E7" s="34"/>
    </row>
    <row r="8" spans="1:5" x14ac:dyDescent="0.3">
      <c r="A8" s="71" t="s">
        <v>177</v>
      </c>
      <c r="B8" s="67">
        <f>'Cotizacion '!B23</f>
        <v>24</v>
      </c>
      <c r="C8" s="67" t="s">
        <v>256</v>
      </c>
      <c r="D8" s="1"/>
      <c r="E8" s="34"/>
    </row>
    <row r="9" spans="1:5" x14ac:dyDescent="0.3">
      <c r="A9" s="6" t="s">
        <v>21</v>
      </c>
      <c r="B9" s="63">
        <f>'Cotizacion '!B10</f>
        <v>200000</v>
      </c>
      <c r="C9" s="67"/>
      <c r="D9" s="1"/>
      <c r="E9" s="34"/>
    </row>
    <row r="10" spans="1:5" x14ac:dyDescent="0.3">
      <c r="A10" s="6" t="s">
        <v>7</v>
      </c>
      <c r="B10" s="63">
        <f>'Cotizacion '!B11</f>
        <v>200000</v>
      </c>
      <c r="C10" s="67"/>
      <c r="D10" s="1"/>
      <c r="E10" s="34"/>
    </row>
    <row r="11" spans="1:5" x14ac:dyDescent="0.3">
      <c r="A11" s="6" t="s">
        <v>12</v>
      </c>
      <c r="B11" s="70">
        <f>'Cotizacion '!B20</f>
        <v>40000</v>
      </c>
      <c r="C11" s="67"/>
      <c r="D11" s="1"/>
      <c r="E11" s="34"/>
    </row>
    <row r="12" spans="1:5" x14ac:dyDescent="0.3">
      <c r="A12" s="6" t="s">
        <v>8</v>
      </c>
      <c r="B12" s="69">
        <v>0.19</v>
      </c>
      <c r="C12" s="67"/>
      <c r="D12" s="37"/>
      <c r="E12" s="34"/>
    </row>
    <row r="13" spans="1:5" x14ac:dyDescent="0.3">
      <c r="A13" s="71" t="s">
        <v>229</v>
      </c>
      <c r="B13" s="68">
        <f>'Cotizacion '!B15</f>
        <v>7143</v>
      </c>
      <c r="C13" s="67" t="s">
        <v>258</v>
      </c>
      <c r="D13" s="1"/>
      <c r="E13" s="34"/>
    </row>
    <row r="14" spans="1:5" x14ac:dyDescent="0.3">
      <c r="A14" s="72" t="s">
        <v>230</v>
      </c>
      <c r="B14" s="68">
        <f>'Cotizacion '!B18</f>
        <v>2300</v>
      </c>
      <c r="C14" s="67" t="s">
        <v>258</v>
      </c>
      <c r="D14" s="1"/>
      <c r="E14" s="34"/>
    </row>
    <row r="15" spans="1:5" x14ac:dyDescent="0.3">
      <c r="A15" s="72"/>
      <c r="B15" s="68"/>
      <c r="C15" s="67"/>
      <c r="D15" s="1"/>
      <c r="E15" s="40"/>
    </row>
    <row r="16" spans="1:5" ht="18" x14ac:dyDescent="0.35">
      <c r="A16" s="73" t="s">
        <v>170</v>
      </c>
      <c r="B16" s="74">
        <f>'Cotizacion '!B25</f>
        <v>8660.6848958333339</v>
      </c>
      <c r="D16" s="1"/>
      <c r="E16" s="40"/>
    </row>
    <row r="17" spans="1:5" ht="15" thickBot="1" x14ac:dyDescent="0.35">
      <c r="A17" s="45"/>
      <c r="B17" s="46"/>
      <c r="C17" s="44"/>
      <c r="D17" s="44"/>
      <c r="E17" s="48"/>
    </row>
    <row r="19" spans="1:5" x14ac:dyDescent="0.3">
      <c r="A19" s="77" t="s">
        <v>262</v>
      </c>
      <c r="B19" s="77" t="s">
        <v>263</v>
      </c>
      <c r="C19" s="77" t="s">
        <v>264</v>
      </c>
    </row>
    <row r="20" spans="1:5" x14ac:dyDescent="0.3">
      <c r="A20" t="s">
        <v>261</v>
      </c>
      <c r="B20" s="8"/>
      <c r="C20" s="8"/>
    </row>
    <row r="21" spans="1:5" x14ac:dyDescent="0.3">
      <c r="A21" t="s">
        <v>266</v>
      </c>
      <c r="B21" s="8"/>
      <c r="C21" s="8"/>
      <c r="D21" t="s">
        <v>265</v>
      </c>
    </row>
    <row r="22" spans="1:5" x14ac:dyDescent="0.3">
      <c r="A22" t="s">
        <v>267</v>
      </c>
      <c r="B22" s="8"/>
      <c r="C22" s="8"/>
    </row>
    <row r="24" spans="1:5" x14ac:dyDescent="0.3">
      <c r="A24" s="77" t="s">
        <v>271</v>
      </c>
      <c r="B24" s="77" t="s">
        <v>263</v>
      </c>
      <c r="C24" s="77" t="s">
        <v>264</v>
      </c>
    </row>
    <row r="25" spans="1:5" x14ac:dyDescent="0.3">
      <c r="A25" t="s">
        <v>261</v>
      </c>
      <c r="B25" s="8"/>
      <c r="C25" s="8"/>
    </row>
    <row r="26" spans="1:5" x14ac:dyDescent="0.3">
      <c r="A26" t="s">
        <v>266</v>
      </c>
      <c r="B26" s="8"/>
      <c r="C26" s="8"/>
      <c r="D26" t="s">
        <v>265</v>
      </c>
    </row>
    <row r="27" spans="1:5" x14ac:dyDescent="0.3">
      <c r="A27" t="s">
        <v>267</v>
      </c>
      <c r="B27" s="8"/>
      <c r="C27" s="8"/>
    </row>
  </sheetData>
  <mergeCells count="2">
    <mergeCell ref="B4:C4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</vt:lpstr>
      <vt:lpstr>tabla de unidades</vt:lpstr>
      <vt:lpstr>Cotizacion </vt:lpstr>
      <vt:lpstr>Imprimir</vt:lpstr>
      <vt:lpstr>Seguro</vt:lpstr>
      <vt:lpstr>CheckList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MTY0414</dc:creator>
  <cp:lastModifiedBy>PC</cp:lastModifiedBy>
  <cp:lastPrinted>2020-03-02T20:09:33Z</cp:lastPrinted>
  <dcterms:created xsi:type="dcterms:W3CDTF">2018-10-12T19:29:15Z</dcterms:created>
  <dcterms:modified xsi:type="dcterms:W3CDTF">2020-03-02T20:10:43Z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3fa94959-2168-4c7f-ad08-720dd2eef777</vt:lpwstr>
  </property>
</Properties>
</file>